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8505" tabRatio="764" firstSheet="1" activeTab="11"/>
  </bookViews>
  <sheets>
    <sheet name="บันทึกข้อความ" sheetId="10" r:id="rId1"/>
    <sheet name="สรุป มฐ." sheetId="42" r:id="rId2"/>
    <sheet name="บุคลากร" sheetId="13" r:id="rId3"/>
    <sheet name="มฐ.7-1" sheetId="11" r:id="rId4"/>
    <sheet name="มฐ.7-2" sheetId="43" r:id="rId5"/>
    <sheet name="มฐ.7-3" sheetId="44" r:id="rId6"/>
    <sheet name="มฐ.7-4" sheetId="45" r:id="rId7"/>
    <sheet name="มฐ.7-5" sheetId="46" r:id="rId8"/>
    <sheet name="มฐ.7-6" sheetId="47" r:id="rId9"/>
    <sheet name="มฐ.7-7" sheetId="49" r:id="rId10"/>
    <sheet name="มฐ.7-8" sheetId="48" r:id="rId11"/>
    <sheet name="มฐ.7-9" sheetId="50" r:id="rId12"/>
    <sheet name="สรุป มฐ.7" sheetId="20" r:id="rId13"/>
    <sheet name="list" sheetId="12" state="hidden" r:id="rId14"/>
    <sheet name="มฐ.8-1" sheetId="51" r:id="rId15"/>
    <sheet name="มฐ.8-2" sheetId="53" r:id="rId16"/>
    <sheet name="มฐ.8-3" sheetId="54" r:id="rId17"/>
    <sheet name="มฐ.8-4" sheetId="55" r:id="rId18"/>
    <sheet name="มฐ.8-5" sheetId="56" r:id="rId19"/>
    <sheet name="มฐ.8-6" sheetId="57" r:id="rId20"/>
    <sheet name="มฐ.9-1" sheetId="58" r:id="rId21"/>
    <sheet name="มฐ.9-2" sheetId="59" r:id="rId22"/>
    <sheet name="มฐ.9-3" sheetId="60" r:id="rId23"/>
    <sheet name="มฐ.10-1" sheetId="61" r:id="rId24"/>
    <sheet name="มฐ.10-2" sheetId="62" r:id="rId25"/>
    <sheet name="มฐ.10-3" sheetId="63" r:id="rId26"/>
    <sheet name="มฐ.10-4" sheetId="64" r:id="rId27"/>
    <sheet name="มฐ.10-5" sheetId="65" r:id="rId28"/>
    <sheet name="มฐ.10-6" sheetId="66" r:id="rId29"/>
    <sheet name="มฐ.11-1" sheetId="67" r:id="rId30"/>
    <sheet name="มฐ.11-2" sheetId="68" r:id="rId31"/>
    <sheet name="มฐ.11-3" sheetId="69" r:id="rId32"/>
    <sheet name="มฐ.12-1" sheetId="70" r:id="rId33"/>
    <sheet name="มฐ.12-2" sheetId="71" r:id="rId34"/>
    <sheet name="มฐ.12-3" sheetId="72" r:id="rId35"/>
    <sheet name="มฐ.12-4" sheetId="73" r:id="rId36"/>
    <sheet name="มฐ.12-5" sheetId="74" r:id="rId37"/>
    <sheet name="มฐ.12-6" sheetId="75" r:id="rId38"/>
    <sheet name="มฐ.13-1" sheetId="76" r:id="rId39"/>
    <sheet name="มฐ.13-2" sheetId="77" r:id="rId40"/>
    <sheet name="มฐ.14-1" sheetId="78" r:id="rId41"/>
    <sheet name="มฐ.14-2" sheetId="79" r:id="rId42"/>
    <sheet name="มฐ.15-1" sheetId="80" r:id="rId43"/>
    <sheet name="มฐ.15-2" sheetId="81" r:id="rId44"/>
  </sheets>
  <definedNames>
    <definedName name="edu_years">list!$B$1:$B$13</definedName>
    <definedName name="grade">list!$A$1:$A$13</definedName>
    <definedName name="grade1">list!$A$2:$A$12</definedName>
    <definedName name="_xlnm.Print_Area" localSheetId="0">บันทึกข้อความ!$B$2:$N$29</definedName>
    <definedName name="_xlnm.Print_Area" localSheetId="2">บุคลากร!$A$1:$Q$50</definedName>
    <definedName name="_xlnm.Print_Area" localSheetId="23">'มฐ.10-1'!$B$3:$AD$17</definedName>
    <definedName name="_xlnm.Print_Area" localSheetId="24">'มฐ.10-2'!$B$3:$AD$17</definedName>
    <definedName name="_xlnm.Print_Area" localSheetId="25">'มฐ.10-3'!$B$3:$AD$17</definedName>
    <definedName name="_xlnm.Print_Area" localSheetId="26">'มฐ.10-4'!$B$3:$AD$17</definedName>
    <definedName name="_xlnm.Print_Area" localSheetId="27">'มฐ.10-5'!$B$3:$AD$19</definedName>
    <definedName name="_xlnm.Print_Area" localSheetId="28">'มฐ.10-6'!$B$3:$AD$20</definedName>
    <definedName name="_xlnm.Print_Area" localSheetId="29">'มฐ.11-1'!$B$3:$AD$20</definedName>
    <definedName name="_xlnm.Print_Area" localSheetId="30">'มฐ.11-2'!$B$3:$AD$18</definedName>
    <definedName name="_xlnm.Print_Area" localSheetId="31">'มฐ.11-3'!$B$3:$AD$18</definedName>
    <definedName name="_xlnm.Print_Area" localSheetId="32">'มฐ.12-1'!$B$3:$AD$18</definedName>
    <definedName name="_xlnm.Print_Area" localSheetId="33">'มฐ.12-2'!$B$3:$AD$22</definedName>
    <definedName name="_xlnm.Print_Area" localSheetId="34">'มฐ.12-3'!$B$3:$AD$18</definedName>
    <definedName name="_xlnm.Print_Area" localSheetId="35">'มฐ.12-4'!$B$3:$AD$18</definedName>
    <definedName name="_xlnm.Print_Area" localSheetId="36">'มฐ.12-5'!$B$3:$AD$18</definedName>
    <definedName name="_xlnm.Print_Area" localSheetId="37">'มฐ.12-6'!$B$3:$AD$18</definedName>
    <definedName name="_xlnm.Print_Area" localSheetId="38">'มฐ.13-1'!$B$3:$AD$17</definedName>
    <definedName name="_xlnm.Print_Area" localSheetId="39">'มฐ.13-2'!$B$3:$AD$17</definedName>
    <definedName name="_xlnm.Print_Area" localSheetId="40">'มฐ.14-1'!$B$3:$AD$17</definedName>
    <definedName name="_xlnm.Print_Area" localSheetId="41">'มฐ.14-2'!$B$3:$AD$17</definedName>
    <definedName name="_xlnm.Print_Area" localSheetId="42">'มฐ.15-1'!$B$3:$AD$19</definedName>
    <definedName name="_xlnm.Print_Area" localSheetId="43">'มฐ.15-2'!$B$3:$AD$17</definedName>
    <definedName name="_xlnm.Print_Area" localSheetId="3">'มฐ.7-1'!$B$2:$T$44</definedName>
    <definedName name="_xlnm.Print_Area" localSheetId="4">'มฐ.7-2'!$B$2:$T$44</definedName>
    <definedName name="_xlnm.Print_Area" localSheetId="5">'มฐ.7-3'!$B$2:$T$44</definedName>
    <definedName name="_xlnm.Print_Area" localSheetId="6">'มฐ.7-4'!$B$2:$T$44</definedName>
    <definedName name="_xlnm.Print_Area" localSheetId="7">'มฐ.7-5'!$B$2:$T$44</definedName>
    <definedName name="_xlnm.Print_Area" localSheetId="8">'มฐ.7-6'!$B$2:$T$44</definedName>
    <definedName name="_xlnm.Print_Area" localSheetId="9">'มฐ.7-7'!$B$2:$T$44</definedName>
    <definedName name="_xlnm.Print_Area" localSheetId="10">'มฐ.7-8'!$B$2:$AS$44</definedName>
    <definedName name="_xlnm.Print_Area" localSheetId="11">'มฐ.7-9'!$B$2:$T$44</definedName>
    <definedName name="_xlnm.Print_Area" localSheetId="14">'มฐ.8-1'!$B$3:$AD$20</definedName>
    <definedName name="_xlnm.Print_Area" localSheetId="15">'มฐ.8-2'!$B$3:$AD$20</definedName>
    <definedName name="_xlnm.Print_Area" localSheetId="16">'มฐ.8-3'!$B$3:$AD$20</definedName>
    <definedName name="_xlnm.Print_Area" localSheetId="17">'มฐ.8-4'!$B$3:$AD$20</definedName>
    <definedName name="_xlnm.Print_Area" localSheetId="18">'มฐ.8-5'!$B$3:$AD$20</definedName>
    <definedName name="_xlnm.Print_Area" localSheetId="19">'มฐ.8-6'!$B$3:$AD$20</definedName>
    <definedName name="_xlnm.Print_Area" localSheetId="20">'มฐ.9-1'!$B$3:$AD$25</definedName>
    <definedName name="_xlnm.Print_Area" localSheetId="21">'มฐ.9-2'!$B$3:$AD$21</definedName>
    <definedName name="_xlnm.Print_Area" localSheetId="22">'มฐ.9-3'!$B$3:$AD$21</definedName>
    <definedName name="_xlnm.Print_Area" localSheetId="1">'สรุป มฐ.'!$B$2:$I$109</definedName>
    <definedName name="_xlnm.Print_Area" localSheetId="12">'สรุป มฐ.7'!$B$2:$I$18</definedName>
    <definedName name="_xlnm.Print_Titles" localSheetId="2">บุคลากร!$A:$A</definedName>
    <definedName name="_xlnm.Print_Titles" localSheetId="23">'มฐ.10-1'!$4:$8</definedName>
    <definedName name="_xlnm.Print_Titles" localSheetId="24">'มฐ.10-2'!$4:$8</definedName>
    <definedName name="_xlnm.Print_Titles" localSheetId="25">'มฐ.10-3'!$4:$8</definedName>
    <definedName name="_xlnm.Print_Titles" localSheetId="26">'มฐ.10-4'!$4:$8</definedName>
    <definedName name="_xlnm.Print_Titles" localSheetId="27">'มฐ.10-5'!$4:$8</definedName>
    <definedName name="_xlnm.Print_Titles" localSheetId="28">'มฐ.10-6'!$4:$8</definedName>
    <definedName name="_xlnm.Print_Titles" localSheetId="29">'มฐ.11-1'!$4:$8</definedName>
    <definedName name="_xlnm.Print_Titles" localSheetId="30">'มฐ.11-2'!$4:$8</definedName>
    <definedName name="_xlnm.Print_Titles" localSheetId="31">'มฐ.11-3'!$4:$8</definedName>
    <definedName name="_xlnm.Print_Titles" localSheetId="32">'มฐ.12-1'!$4:$8</definedName>
    <definedName name="_xlnm.Print_Titles" localSheetId="33">'มฐ.12-2'!$4:$8</definedName>
    <definedName name="_xlnm.Print_Titles" localSheetId="34">'มฐ.12-3'!$4:$8</definedName>
    <definedName name="_xlnm.Print_Titles" localSheetId="35">'มฐ.12-4'!$4:$8</definedName>
    <definedName name="_xlnm.Print_Titles" localSheetId="36">'มฐ.12-5'!$4:$8</definedName>
    <definedName name="_xlnm.Print_Titles" localSheetId="37">'มฐ.12-6'!$4:$8</definedName>
    <definedName name="_xlnm.Print_Titles" localSheetId="38">'มฐ.13-1'!$4:$8</definedName>
    <definedName name="_xlnm.Print_Titles" localSheetId="39">'มฐ.13-2'!$4:$8</definedName>
    <definedName name="_xlnm.Print_Titles" localSheetId="40">'มฐ.14-1'!$4:$8</definedName>
    <definedName name="_xlnm.Print_Titles" localSheetId="41">'มฐ.14-2'!$4:$8</definedName>
    <definedName name="_xlnm.Print_Titles" localSheetId="42">'มฐ.15-1'!$4:$8</definedName>
    <definedName name="_xlnm.Print_Titles" localSheetId="43">'มฐ.15-2'!$4:$8</definedName>
    <definedName name="_xlnm.Print_Titles" localSheetId="3">'มฐ.7-1'!$B:$B</definedName>
    <definedName name="_xlnm.Print_Titles" localSheetId="4">'มฐ.7-2'!$B:$B</definedName>
    <definedName name="_xlnm.Print_Titles" localSheetId="5">'มฐ.7-3'!$B:$B</definedName>
    <definedName name="_xlnm.Print_Titles" localSheetId="6">'มฐ.7-4'!$B:$B</definedName>
    <definedName name="_xlnm.Print_Titles" localSheetId="7">'มฐ.7-5'!$B:$B</definedName>
    <definedName name="_xlnm.Print_Titles" localSheetId="8">'มฐ.7-6'!$B:$B</definedName>
    <definedName name="_xlnm.Print_Titles" localSheetId="9">'มฐ.7-7'!$B:$B</definedName>
    <definedName name="_xlnm.Print_Titles" localSheetId="10">'มฐ.7-8'!$B:$B</definedName>
    <definedName name="_xlnm.Print_Titles" localSheetId="11">'มฐ.7-9'!$B:$B</definedName>
    <definedName name="_xlnm.Print_Titles" localSheetId="20">'มฐ.9-1'!$4:$8</definedName>
    <definedName name="_xlnm.Print_Titles" localSheetId="21">'มฐ.9-2'!$4:$8</definedName>
    <definedName name="_xlnm.Print_Titles" localSheetId="22">'มฐ.9-3'!$4:$8</definedName>
    <definedName name="_xlnm.Print_Titles" localSheetId="1">'สรุป มฐ.'!$6:$6</definedName>
    <definedName name="_xlnm.Print_Titles" localSheetId="12">'สรุป มฐ.7'!$B:$B</definedName>
    <definedName name="scor1">list!$C$6</definedName>
    <definedName name="scor2">list!$C$5</definedName>
    <definedName name="scor3">list!$C$4</definedName>
    <definedName name="scor4">list!$C$3</definedName>
    <definedName name="scor5">list!$C$2</definedName>
  </definedNames>
  <calcPr calcId="124519"/>
</workbook>
</file>

<file path=xl/calcChain.xml><?xml version="1.0" encoding="utf-8"?>
<calcChain xmlns="http://schemas.openxmlformats.org/spreadsheetml/2006/main">
  <c r="AC19" i="66"/>
  <c r="AC17" i="51"/>
  <c r="AC20"/>
  <c r="AC19"/>
  <c r="B3" i="81" l="1"/>
  <c r="B3" i="80"/>
  <c r="AF13"/>
  <c r="AH13"/>
  <c r="AE13" s="1"/>
  <c r="AF14"/>
  <c r="AH14"/>
  <c r="AE14" s="1"/>
  <c r="AF15"/>
  <c r="AH15"/>
  <c r="AE15" s="1"/>
  <c r="AH13" i="81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AH12" i="80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6" s="1"/>
  <c r="AF9"/>
  <c r="AF8"/>
  <c r="AH13" i="79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B3"/>
  <c r="B3" i="78"/>
  <c r="AH13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AH13" i="77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B3"/>
  <c r="B3" i="76"/>
  <c r="AH13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AH14" i="75"/>
  <c r="AE14" s="1"/>
  <c r="AF14"/>
  <c r="AH13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5" s="1"/>
  <c r="AF9"/>
  <c r="AF8"/>
  <c r="B3"/>
  <c r="AH14" i="74"/>
  <c r="AF14"/>
  <c r="AE14"/>
  <c r="AH13"/>
  <c r="AF13"/>
  <c r="AE13"/>
  <c r="AH12"/>
  <c r="AF12"/>
  <c r="AE12"/>
  <c r="AC12"/>
  <c r="AD12" s="1"/>
  <c r="AH11"/>
  <c r="AG11"/>
  <c r="AF11"/>
  <c r="AE11"/>
  <c r="AC11"/>
  <c r="AD11" s="1"/>
  <c r="AH10"/>
  <c r="AE10" s="1"/>
  <c r="AC10" s="1"/>
  <c r="AD10" s="1"/>
  <c r="AF10"/>
  <c r="AH9"/>
  <c r="AE9" s="1"/>
  <c r="AC9" s="1"/>
  <c r="AC15" s="1"/>
  <c r="AF9"/>
  <c r="AG9" s="1"/>
  <c r="AF8"/>
  <c r="AG14" s="1"/>
  <c r="B3"/>
  <c r="AH14" i="73"/>
  <c r="AE14" s="1"/>
  <c r="AF14"/>
  <c r="AH13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5" s="1"/>
  <c r="AF9"/>
  <c r="AF8"/>
  <c r="B3"/>
  <c r="AH14" i="72"/>
  <c r="AE14" s="1"/>
  <c r="AF14"/>
  <c r="AH13"/>
  <c r="AE13" s="1"/>
  <c r="AF13"/>
  <c r="AH12"/>
  <c r="AF12"/>
  <c r="AE12"/>
  <c r="AC12" s="1"/>
  <c r="AD12" s="1"/>
  <c r="AH11"/>
  <c r="AE11" s="1"/>
  <c r="AC11" s="1"/>
  <c r="AD11" s="1"/>
  <c r="AF11"/>
  <c r="AH10"/>
  <c r="AF10"/>
  <c r="AE10"/>
  <c r="AC10" s="1"/>
  <c r="AD10" s="1"/>
  <c r="AH9"/>
  <c r="AE9" s="1"/>
  <c r="AC9" s="1"/>
  <c r="AF9"/>
  <c r="AG9" s="1"/>
  <c r="AF8"/>
  <c r="AG12" s="1"/>
  <c r="B3"/>
  <c r="AF17" i="71"/>
  <c r="AH17"/>
  <c r="AE17" s="1"/>
  <c r="AF13"/>
  <c r="AH13"/>
  <c r="AE13" s="1"/>
  <c r="AF14"/>
  <c r="AH14"/>
  <c r="AE14" s="1"/>
  <c r="AF15"/>
  <c r="AH15"/>
  <c r="AE15" s="1"/>
  <c r="AH18"/>
  <c r="AE18" s="1"/>
  <c r="AF18"/>
  <c r="AH16"/>
  <c r="AE16" s="1"/>
  <c r="AF16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9" s="1"/>
  <c r="AF9"/>
  <c r="AF8"/>
  <c r="B3"/>
  <c r="AH14" i="70"/>
  <c r="AE14" s="1"/>
  <c r="AF14"/>
  <c r="AH13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5" s="1"/>
  <c r="AF9"/>
  <c r="AF8"/>
  <c r="B3"/>
  <c r="AH14" i="69"/>
  <c r="AE14" s="1"/>
  <c r="AF14"/>
  <c r="AH13"/>
  <c r="AE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5" s="1"/>
  <c r="AF9"/>
  <c r="AF8"/>
  <c r="B3"/>
  <c r="AF13" i="65"/>
  <c r="AH13"/>
  <c r="AE13" s="1"/>
  <c r="AF14"/>
  <c r="AH14"/>
  <c r="AE14" s="1"/>
  <c r="AF13" i="66"/>
  <c r="AH13"/>
  <c r="AE13" s="1"/>
  <c r="AF14"/>
  <c r="AH14"/>
  <c r="AE14" s="1"/>
  <c r="AF15"/>
  <c r="AH15"/>
  <c r="AE15" s="1"/>
  <c r="AF13" i="67"/>
  <c r="AH13"/>
  <c r="AE13" s="1"/>
  <c r="AF14"/>
  <c r="AH14"/>
  <c r="AE14" s="1"/>
  <c r="AF15"/>
  <c r="AH15"/>
  <c r="AE15" s="1"/>
  <c r="AF13" i="68"/>
  <c r="AH13"/>
  <c r="AE13" s="1"/>
  <c r="AF14"/>
  <c r="AH14"/>
  <c r="AE14" s="1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5" s="1"/>
  <c r="AF9"/>
  <c r="AF8"/>
  <c r="B3"/>
  <c r="AH16" i="67"/>
  <c r="AE16" s="1"/>
  <c r="AC16" s="1"/>
  <c r="AD16" s="1"/>
  <c r="AF16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7" s="1"/>
  <c r="AF9"/>
  <c r="AF8"/>
  <c r="B3"/>
  <c r="AH16" i="66"/>
  <c r="AE16" s="1"/>
  <c r="AC16" s="1"/>
  <c r="AD16" s="1"/>
  <c r="AF16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7" s="1"/>
  <c r="AF9"/>
  <c r="AF8"/>
  <c r="AG13" s="1"/>
  <c r="B3"/>
  <c r="AH15" i="65"/>
  <c r="AF15"/>
  <c r="AE15"/>
  <c r="AC15"/>
  <c r="AD15" s="1"/>
  <c r="AH12"/>
  <c r="AF12"/>
  <c r="AE12"/>
  <c r="AC12"/>
  <c r="AD12" s="1"/>
  <c r="AH11"/>
  <c r="AF11"/>
  <c r="AE11"/>
  <c r="AC11"/>
  <c r="AD11" s="1"/>
  <c r="AH10"/>
  <c r="AE10" s="1"/>
  <c r="AC10" s="1"/>
  <c r="AD10" s="1"/>
  <c r="AF10"/>
  <c r="AG10" s="1"/>
  <c r="AH9"/>
  <c r="AF9"/>
  <c r="AG9" s="1"/>
  <c r="AE9"/>
  <c r="AC9" s="1"/>
  <c r="AF8"/>
  <c r="AG12" s="1"/>
  <c r="B3"/>
  <c r="AH13" i="64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B3"/>
  <c r="AH13" i="6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B3"/>
  <c r="AH13" i="62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B3"/>
  <c r="AH13" i="61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4" s="1"/>
  <c r="AF9"/>
  <c r="AF8"/>
  <c r="B3"/>
  <c r="AH17" i="60"/>
  <c r="AE17" s="1"/>
  <c r="AF17"/>
  <c r="AH16"/>
  <c r="AE16" s="1"/>
  <c r="AF16"/>
  <c r="AH15"/>
  <c r="AE15" s="1"/>
  <c r="AF15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F10"/>
  <c r="AH9"/>
  <c r="AF9"/>
  <c r="AF8"/>
  <c r="B3"/>
  <c r="AH17" i="59"/>
  <c r="AE17" s="1"/>
  <c r="AF17"/>
  <c r="AH16"/>
  <c r="AE16" s="1"/>
  <c r="AF16"/>
  <c r="AH15"/>
  <c r="AE15" s="1"/>
  <c r="AF15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8" s="1"/>
  <c r="AF9"/>
  <c r="AF8"/>
  <c r="B3"/>
  <c r="AF15" i="58"/>
  <c r="AH15"/>
  <c r="AE15" s="1"/>
  <c r="AF16"/>
  <c r="AH16"/>
  <c r="AE16" s="1"/>
  <c r="AF17"/>
  <c r="AH17"/>
  <c r="AE17" s="1"/>
  <c r="AF18"/>
  <c r="AH18"/>
  <c r="AE18" s="1"/>
  <c r="AF19"/>
  <c r="AH19"/>
  <c r="AE19" s="1"/>
  <c r="AF20"/>
  <c r="AH20"/>
  <c r="AE20" s="1"/>
  <c r="AF21"/>
  <c r="AH21"/>
  <c r="AE21" s="1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22" s="1"/>
  <c r="AF9"/>
  <c r="AF8"/>
  <c r="B3"/>
  <c r="AH16" i="57"/>
  <c r="AE16" s="1"/>
  <c r="AC16" s="1"/>
  <c r="AD16" s="1"/>
  <c r="AF16"/>
  <c r="AH15"/>
  <c r="AE15" s="1"/>
  <c r="AC15" s="1"/>
  <c r="AD15" s="1"/>
  <c r="AF15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7" s="1"/>
  <c r="AF9"/>
  <c r="AF8"/>
  <c r="B3"/>
  <c r="AH16" i="56"/>
  <c r="AE16" s="1"/>
  <c r="AC16" s="1"/>
  <c r="AD16" s="1"/>
  <c r="AF16"/>
  <c r="AH15"/>
  <c r="AE15" s="1"/>
  <c r="AC15" s="1"/>
  <c r="AD15" s="1"/>
  <c r="AF15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F11"/>
  <c r="AH10"/>
  <c r="AE10" s="1"/>
  <c r="AC10" s="1"/>
  <c r="AD10" s="1"/>
  <c r="AF10"/>
  <c r="AH9"/>
  <c r="AE9" s="1"/>
  <c r="AC9" s="1"/>
  <c r="AC17" s="1"/>
  <c r="AF9"/>
  <c r="AF8"/>
  <c r="B3"/>
  <c r="AH16" i="55"/>
  <c r="AE16" s="1"/>
  <c r="AC16" s="1"/>
  <c r="AD16" s="1"/>
  <c r="AF16"/>
  <c r="AH15"/>
  <c r="AE15" s="1"/>
  <c r="AC15" s="1"/>
  <c r="AD15" s="1"/>
  <c r="AF15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7" s="1"/>
  <c r="AF9"/>
  <c r="AF8"/>
  <c r="B3"/>
  <c r="AH16" i="54"/>
  <c r="AE16" s="1"/>
  <c r="AC16" s="1"/>
  <c r="AD16" s="1"/>
  <c r="AF16"/>
  <c r="AH15"/>
  <c r="AE15" s="1"/>
  <c r="AC15" s="1"/>
  <c r="AD15" s="1"/>
  <c r="AF15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F9"/>
  <c r="AF8"/>
  <c r="B3"/>
  <c r="AH16" i="53"/>
  <c r="AE16" s="1"/>
  <c r="AC16" s="1"/>
  <c r="AD16" s="1"/>
  <c r="AF16"/>
  <c r="AH15"/>
  <c r="AE15" s="1"/>
  <c r="AC15" s="1"/>
  <c r="AD15" s="1"/>
  <c r="AF15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C17" s="1"/>
  <c r="AF9"/>
  <c r="AF8"/>
  <c r="B3"/>
  <c r="B3" i="51"/>
  <c r="AH16"/>
  <c r="AE16" s="1"/>
  <c r="AC16" s="1"/>
  <c r="AD16" s="1"/>
  <c r="AF16"/>
  <c r="AH15"/>
  <c r="AE15" s="1"/>
  <c r="AC15" s="1"/>
  <c r="AD15" s="1"/>
  <c r="AF15"/>
  <c r="AH14"/>
  <c r="AE14" s="1"/>
  <c r="AC14" s="1"/>
  <c r="AD14" s="1"/>
  <c r="AF14"/>
  <c r="AH13"/>
  <c r="AE13" s="1"/>
  <c r="AC13" s="1"/>
  <c r="AD13" s="1"/>
  <c r="AF13"/>
  <c r="AH12"/>
  <c r="AE12" s="1"/>
  <c r="AC12" s="1"/>
  <c r="AD12" s="1"/>
  <c r="AF12"/>
  <c r="AH11"/>
  <c r="AE11" s="1"/>
  <c r="AC11" s="1"/>
  <c r="AD11" s="1"/>
  <c r="AF11"/>
  <c r="AH10"/>
  <c r="AE10" s="1"/>
  <c r="AC10" s="1"/>
  <c r="AD10" s="1"/>
  <c r="AF10"/>
  <c r="AH9"/>
  <c r="AE9" s="1"/>
  <c r="AC9" s="1"/>
  <c r="AF9"/>
  <c r="AF8"/>
  <c r="B10" i="10"/>
  <c r="B96" i="42"/>
  <c r="F92"/>
  <c r="G91"/>
  <c r="H91" s="1"/>
  <c r="I91" s="1"/>
  <c r="G90"/>
  <c r="H90" s="1"/>
  <c r="I90" s="1"/>
  <c r="F89"/>
  <c r="F85"/>
  <c r="F81"/>
  <c r="G87"/>
  <c r="H87" s="1"/>
  <c r="G86"/>
  <c r="H86" s="1"/>
  <c r="I86" s="1"/>
  <c r="F69"/>
  <c r="F58"/>
  <c r="G83"/>
  <c r="G82"/>
  <c r="G78"/>
  <c r="H78" s="1"/>
  <c r="I78" s="1"/>
  <c r="G79"/>
  <c r="H79" s="1"/>
  <c r="I79" s="1"/>
  <c r="G75"/>
  <c r="H75" s="1"/>
  <c r="I75" s="1"/>
  <c r="G74"/>
  <c r="H74" s="1"/>
  <c r="I74" s="1"/>
  <c r="G77"/>
  <c r="H77" s="1"/>
  <c r="G76"/>
  <c r="H76" s="1"/>
  <c r="I76" s="1"/>
  <c r="F73"/>
  <c r="G72"/>
  <c r="H72" s="1"/>
  <c r="G71"/>
  <c r="H71" s="1"/>
  <c r="I71" s="1"/>
  <c r="G70"/>
  <c r="H70" s="1"/>
  <c r="G67"/>
  <c r="H67" s="1"/>
  <c r="I67" s="1"/>
  <c r="G63"/>
  <c r="H63" s="1"/>
  <c r="I63" s="1"/>
  <c r="G66"/>
  <c r="H66" s="1"/>
  <c r="I66" s="1"/>
  <c r="G65"/>
  <c r="H65" s="1"/>
  <c r="I65" s="1"/>
  <c r="G68"/>
  <c r="H68" s="1"/>
  <c r="I68" s="1"/>
  <c r="G64"/>
  <c r="H64" s="1"/>
  <c r="I64" s="1"/>
  <c r="F62"/>
  <c r="G57"/>
  <c r="H57" s="1"/>
  <c r="G56"/>
  <c r="H56" s="1"/>
  <c r="G55"/>
  <c r="H55" s="1"/>
  <c r="G54"/>
  <c r="H54" s="1"/>
  <c r="I54" s="1"/>
  <c r="G53"/>
  <c r="G52"/>
  <c r="G60"/>
  <c r="F51"/>
  <c r="G61"/>
  <c r="G59"/>
  <c r="H59" s="1"/>
  <c r="I59" s="1"/>
  <c r="H60"/>
  <c r="I60" s="1"/>
  <c r="F41"/>
  <c r="H61"/>
  <c r="I61" s="1"/>
  <c r="D17" i="20"/>
  <c r="C17"/>
  <c r="D16"/>
  <c r="C16"/>
  <c r="D15"/>
  <c r="D14"/>
  <c r="D13"/>
  <c r="D12"/>
  <c r="D11"/>
  <c r="D10"/>
  <c r="D9"/>
  <c r="C9"/>
  <c r="F24" i="10"/>
  <c r="F22"/>
  <c r="F20"/>
  <c r="F18"/>
  <c r="F16"/>
  <c r="L15"/>
  <c r="L23"/>
  <c r="L21"/>
  <c r="L19"/>
  <c r="L17"/>
  <c r="D106" i="42"/>
  <c r="D105"/>
  <c r="D104"/>
  <c r="D103"/>
  <c r="D102"/>
  <c r="D101"/>
  <c r="D100"/>
  <c r="D99"/>
  <c r="D98"/>
  <c r="D97"/>
  <c r="E47"/>
  <c r="G47" s="1"/>
  <c r="H47" s="1"/>
  <c r="I47" s="1"/>
  <c r="E46"/>
  <c r="G46" s="1"/>
  <c r="H46" s="1"/>
  <c r="I46" s="1"/>
  <c r="E45"/>
  <c r="G45" s="1"/>
  <c r="H45" s="1"/>
  <c r="I45" s="1"/>
  <c r="E43"/>
  <c r="G43" s="1"/>
  <c r="H43" s="1"/>
  <c r="I43" s="1"/>
  <c r="E42"/>
  <c r="G42" s="1"/>
  <c r="H42" s="1"/>
  <c r="I42" s="1"/>
  <c r="E44"/>
  <c r="G44" s="1"/>
  <c r="H44" s="1"/>
  <c r="I44" s="1"/>
  <c r="E50"/>
  <c r="G50" s="1"/>
  <c r="H50" s="1"/>
  <c r="I50" s="1"/>
  <c r="E49"/>
  <c r="G49" s="1"/>
  <c r="H49" s="1"/>
  <c r="I49" s="1"/>
  <c r="E48"/>
  <c r="G48" s="1"/>
  <c r="H48" s="1"/>
  <c r="I48" s="1"/>
  <c r="V41" i="50"/>
  <c r="W41" s="1"/>
  <c r="S41" s="1"/>
  <c r="T41" s="1"/>
  <c r="C41"/>
  <c r="V40"/>
  <c r="W40" s="1"/>
  <c r="S40" s="1"/>
  <c r="T40" s="1"/>
  <c r="C40"/>
  <c r="W39"/>
  <c r="S39" s="1"/>
  <c r="T39" s="1"/>
  <c r="V39"/>
  <c r="C39"/>
  <c r="V38"/>
  <c r="W38" s="1"/>
  <c r="S38" s="1"/>
  <c r="T38" s="1"/>
  <c r="C38"/>
  <c r="W37"/>
  <c r="S37" s="1"/>
  <c r="T37" s="1"/>
  <c r="V37"/>
  <c r="C37"/>
  <c r="V36"/>
  <c r="W36" s="1"/>
  <c r="S36" s="1"/>
  <c r="T36" s="1"/>
  <c r="C36"/>
  <c r="W35"/>
  <c r="S35" s="1"/>
  <c r="T35" s="1"/>
  <c r="V35"/>
  <c r="C35"/>
  <c r="V34"/>
  <c r="W34" s="1"/>
  <c r="S34" s="1"/>
  <c r="T34" s="1"/>
  <c r="C34"/>
  <c r="V33"/>
  <c r="W33" s="1"/>
  <c r="S33" s="1"/>
  <c r="T33" s="1"/>
  <c r="C33"/>
  <c r="V32"/>
  <c r="W32" s="1"/>
  <c r="S32" s="1"/>
  <c r="T32" s="1"/>
  <c r="C32"/>
  <c r="V31"/>
  <c r="W31" s="1"/>
  <c r="S31" s="1"/>
  <c r="T31" s="1"/>
  <c r="C31"/>
  <c r="V30"/>
  <c r="W30" s="1"/>
  <c r="S30" s="1"/>
  <c r="T30" s="1"/>
  <c r="C30"/>
  <c r="V29"/>
  <c r="W29" s="1"/>
  <c r="S29" s="1"/>
  <c r="T29" s="1"/>
  <c r="C29"/>
  <c r="V28"/>
  <c r="W28" s="1"/>
  <c r="S28" s="1"/>
  <c r="T28" s="1"/>
  <c r="C28"/>
  <c r="V27"/>
  <c r="W27" s="1"/>
  <c r="S27" s="1"/>
  <c r="T27" s="1"/>
  <c r="C27"/>
  <c r="V26"/>
  <c r="W26" s="1"/>
  <c r="S26" s="1"/>
  <c r="T26" s="1"/>
  <c r="C26"/>
  <c r="V25"/>
  <c r="W25" s="1"/>
  <c r="S25" s="1"/>
  <c r="T25" s="1"/>
  <c r="C25"/>
  <c r="V24"/>
  <c r="W24" s="1"/>
  <c r="S24" s="1"/>
  <c r="T24" s="1"/>
  <c r="C24"/>
  <c r="V23"/>
  <c r="W23" s="1"/>
  <c r="S23" s="1"/>
  <c r="T23" s="1"/>
  <c r="C23"/>
  <c r="V22"/>
  <c r="W22" s="1"/>
  <c r="S22" s="1"/>
  <c r="T22" s="1"/>
  <c r="C22"/>
  <c r="V21"/>
  <c r="W21" s="1"/>
  <c r="S21" s="1"/>
  <c r="T21" s="1"/>
  <c r="C21"/>
  <c r="V20"/>
  <c r="W20" s="1"/>
  <c r="S20" s="1"/>
  <c r="T20" s="1"/>
  <c r="C20"/>
  <c r="V19"/>
  <c r="W19" s="1"/>
  <c r="S19" s="1"/>
  <c r="T19" s="1"/>
  <c r="C19"/>
  <c r="V18"/>
  <c r="W18" s="1"/>
  <c r="S18" s="1"/>
  <c r="T18" s="1"/>
  <c r="C18"/>
  <c r="V17"/>
  <c r="W17" s="1"/>
  <c r="S17" s="1"/>
  <c r="T17" s="1"/>
  <c r="C17"/>
  <c r="V16"/>
  <c r="W16" s="1"/>
  <c r="S16" s="1"/>
  <c r="T16" s="1"/>
  <c r="C16"/>
  <c r="V15"/>
  <c r="W15" s="1"/>
  <c r="S15" s="1"/>
  <c r="T15" s="1"/>
  <c r="C15"/>
  <c r="V14"/>
  <c r="W14" s="1"/>
  <c r="S14" s="1"/>
  <c r="T14" s="1"/>
  <c r="C14"/>
  <c r="V13"/>
  <c r="W13" s="1"/>
  <c r="S13" s="1"/>
  <c r="T13" s="1"/>
  <c r="C13"/>
  <c r="V12"/>
  <c r="W12" s="1"/>
  <c r="S12" s="1"/>
  <c r="T12" s="1"/>
  <c r="C12"/>
  <c r="V11"/>
  <c r="W11" s="1"/>
  <c r="S11" s="1"/>
  <c r="T11" s="1"/>
  <c r="C11"/>
  <c r="V10"/>
  <c r="W10" s="1"/>
  <c r="S10" s="1"/>
  <c r="T10" s="1"/>
  <c r="C10"/>
  <c r="V9"/>
  <c r="W9" s="1"/>
  <c r="S9" s="1"/>
  <c r="T9" s="1"/>
  <c r="C9"/>
  <c r="V8"/>
  <c r="W8" s="1"/>
  <c r="S8" s="1"/>
  <c r="T8" s="1"/>
  <c r="C8"/>
  <c r="V7"/>
  <c r="W7" s="1"/>
  <c r="S7" s="1"/>
  <c r="C7"/>
  <c r="B2"/>
  <c r="V41" i="49"/>
  <c r="W41" s="1"/>
  <c r="S41" s="1"/>
  <c r="T41" s="1"/>
  <c r="C41"/>
  <c r="V40"/>
  <c r="W40" s="1"/>
  <c r="S40" s="1"/>
  <c r="T40" s="1"/>
  <c r="C40"/>
  <c r="W39"/>
  <c r="S39" s="1"/>
  <c r="T39" s="1"/>
  <c r="V39"/>
  <c r="C39"/>
  <c r="V38"/>
  <c r="W38" s="1"/>
  <c r="S38" s="1"/>
  <c r="T38" s="1"/>
  <c r="C38"/>
  <c r="W37"/>
  <c r="S37" s="1"/>
  <c r="T37" s="1"/>
  <c r="V37"/>
  <c r="C37"/>
  <c r="V36"/>
  <c r="W36" s="1"/>
  <c r="S36" s="1"/>
  <c r="T36" s="1"/>
  <c r="C36"/>
  <c r="W35"/>
  <c r="S35" s="1"/>
  <c r="T35" s="1"/>
  <c r="V35"/>
  <c r="C35"/>
  <c r="V34"/>
  <c r="W34" s="1"/>
  <c r="S34" s="1"/>
  <c r="T34" s="1"/>
  <c r="C34"/>
  <c r="W33"/>
  <c r="S33" s="1"/>
  <c r="T33" s="1"/>
  <c r="V33"/>
  <c r="C33"/>
  <c r="V32"/>
  <c r="W32" s="1"/>
  <c r="S32" s="1"/>
  <c r="T32" s="1"/>
  <c r="C32"/>
  <c r="W31"/>
  <c r="V31"/>
  <c r="S31"/>
  <c r="T31" s="1"/>
  <c r="C31"/>
  <c r="V30"/>
  <c r="W30" s="1"/>
  <c r="S30" s="1"/>
  <c r="T30" s="1"/>
  <c r="C30"/>
  <c r="V29"/>
  <c r="W29" s="1"/>
  <c r="S29" s="1"/>
  <c r="T29" s="1"/>
  <c r="C29"/>
  <c r="V28"/>
  <c r="W28" s="1"/>
  <c r="S28" s="1"/>
  <c r="T28" s="1"/>
  <c r="C28"/>
  <c r="V27"/>
  <c r="W27" s="1"/>
  <c r="S27" s="1"/>
  <c r="T27" s="1"/>
  <c r="C27"/>
  <c r="V26"/>
  <c r="W26" s="1"/>
  <c r="S26" s="1"/>
  <c r="T26" s="1"/>
  <c r="C26"/>
  <c r="V25"/>
  <c r="W25" s="1"/>
  <c r="S25" s="1"/>
  <c r="T25" s="1"/>
  <c r="C25"/>
  <c r="V24"/>
  <c r="W24" s="1"/>
  <c r="S24" s="1"/>
  <c r="T24" s="1"/>
  <c r="C24"/>
  <c r="V23"/>
  <c r="W23" s="1"/>
  <c r="S23" s="1"/>
  <c r="T23" s="1"/>
  <c r="C23"/>
  <c r="V22"/>
  <c r="W22" s="1"/>
  <c r="S22" s="1"/>
  <c r="T22" s="1"/>
  <c r="C22"/>
  <c r="V21"/>
  <c r="W21" s="1"/>
  <c r="S21" s="1"/>
  <c r="T21" s="1"/>
  <c r="C21"/>
  <c r="V20"/>
  <c r="W20" s="1"/>
  <c r="S20" s="1"/>
  <c r="T20" s="1"/>
  <c r="C20"/>
  <c r="V19"/>
  <c r="W19" s="1"/>
  <c r="S19" s="1"/>
  <c r="T19" s="1"/>
  <c r="C19"/>
  <c r="V18"/>
  <c r="W18" s="1"/>
  <c r="S18" s="1"/>
  <c r="T18" s="1"/>
  <c r="C18"/>
  <c r="V17"/>
  <c r="W17" s="1"/>
  <c r="S17" s="1"/>
  <c r="T17" s="1"/>
  <c r="C17"/>
  <c r="V16"/>
  <c r="W16" s="1"/>
  <c r="S16" s="1"/>
  <c r="T16" s="1"/>
  <c r="C16"/>
  <c r="V15"/>
  <c r="W15" s="1"/>
  <c r="S15" s="1"/>
  <c r="T15" s="1"/>
  <c r="C15"/>
  <c r="V14"/>
  <c r="W14" s="1"/>
  <c r="S14" s="1"/>
  <c r="T14" s="1"/>
  <c r="C14"/>
  <c r="V13"/>
  <c r="W13" s="1"/>
  <c r="S13" s="1"/>
  <c r="T13" s="1"/>
  <c r="C13"/>
  <c r="V12"/>
  <c r="W12" s="1"/>
  <c r="S12" s="1"/>
  <c r="T12" s="1"/>
  <c r="C12"/>
  <c r="V11"/>
  <c r="W11" s="1"/>
  <c r="S11" s="1"/>
  <c r="T11" s="1"/>
  <c r="C11"/>
  <c r="V10"/>
  <c r="W10" s="1"/>
  <c r="S10" s="1"/>
  <c r="T10" s="1"/>
  <c r="C10"/>
  <c r="V9"/>
  <c r="W9" s="1"/>
  <c r="S9" s="1"/>
  <c r="T9" s="1"/>
  <c r="C9"/>
  <c r="V8"/>
  <c r="W8" s="1"/>
  <c r="S8" s="1"/>
  <c r="T8" s="1"/>
  <c r="C8"/>
  <c r="V7"/>
  <c r="W7" s="1"/>
  <c r="S7" s="1"/>
  <c r="C7"/>
  <c r="B2"/>
  <c r="AU41" i="48"/>
  <c r="AV41" s="1"/>
  <c r="AR41" s="1"/>
  <c r="AS41" s="1"/>
  <c r="C41"/>
  <c r="AU40"/>
  <c r="AV40" s="1"/>
  <c r="AR40" s="1"/>
  <c r="AS40" s="1"/>
  <c r="C40"/>
  <c r="AV39"/>
  <c r="AR39" s="1"/>
  <c r="AS39" s="1"/>
  <c r="AU39"/>
  <c r="C39"/>
  <c r="AU38"/>
  <c r="AV38" s="1"/>
  <c r="AR38" s="1"/>
  <c r="AS38" s="1"/>
  <c r="C38"/>
  <c r="AU37"/>
  <c r="AV37" s="1"/>
  <c r="AR37" s="1"/>
  <c r="AS37" s="1"/>
  <c r="C37"/>
  <c r="AU36"/>
  <c r="AV36" s="1"/>
  <c r="AR36" s="1"/>
  <c r="AS36" s="1"/>
  <c r="C36"/>
  <c r="AU35"/>
  <c r="AV35" s="1"/>
  <c r="AR35" s="1"/>
  <c r="AS35" s="1"/>
  <c r="C35"/>
  <c r="AU34"/>
  <c r="AV34" s="1"/>
  <c r="AR34" s="1"/>
  <c r="AS34" s="1"/>
  <c r="C34"/>
  <c r="AU33"/>
  <c r="AV33" s="1"/>
  <c r="AR33" s="1"/>
  <c r="AS33" s="1"/>
  <c r="C33"/>
  <c r="AU32"/>
  <c r="AV32" s="1"/>
  <c r="AR32" s="1"/>
  <c r="AS32" s="1"/>
  <c r="C32"/>
  <c r="AU31"/>
  <c r="AV31" s="1"/>
  <c r="AR31" s="1"/>
  <c r="AS31" s="1"/>
  <c r="C31"/>
  <c r="AU30"/>
  <c r="AV30" s="1"/>
  <c r="AR30" s="1"/>
  <c r="AS30" s="1"/>
  <c r="C30"/>
  <c r="AU29"/>
  <c r="AV29" s="1"/>
  <c r="AR29" s="1"/>
  <c r="AS29" s="1"/>
  <c r="C29"/>
  <c r="AU28"/>
  <c r="AV28" s="1"/>
  <c r="AR28" s="1"/>
  <c r="AS28" s="1"/>
  <c r="C28"/>
  <c r="AU27"/>
  <c r="AV27" s="1"/>
  <c r="AR27" s="1"/>
  <c r="AS27" s="1"/>
  <c r="C27"/>
  <c r="AU26"/>
  <c r="AV26" s="1"/>
  <c r="AR26" s="1"/>
  <c r="AS26" s="1"/>
  <c r="C26"/>
  <c r="AU25"/>
  <c r="AV25" s="1"/>
  <c r="AR25" s="1"/>
  <c r="AS25" s="1"/>
  <c r="C25"/>
  <c r="AU24"/>
  <c r="AV24" s="1"/>
  <c r="AR24" s="1"/>
  <c r="AS24" s="1"/>
  <c r="C24"/>
  <c r="AU23"/>
  <c r="AV23" s="1"/>
  <c r="AR23" s="1"/>
  <c r="AS23" s="1"/>
  <c r="C23"/>
  <c r="AU22"/>
  <c r="AV22" s="1"/>
  <c r="AR22" s="1"/>
  <c r="AS22" s="1"/>
  <c r="C22"/>
  <c r="AU21"/>
  <c r="AV21" s="1"/>
  <c r="AR21" s="1"/>
  <c r="AS21" s="1"/>
  <c r="C21"/>
  <c r="AU20"/>
  <c r="AV20" s="1"/>
  <c r="AR20" s="1"/>
  <c r="AS20" s="1"/>
  <c r="C20"/>
  <c r="AU19"/>
  <c r="AV19" s="1"/>
  <c r="AR19" s="1"/>
  <c r="AS19" s="1"/>
  <c r="C19"/>
  <c r="AU18"/>
  <c r="AV18" s="1"/>
  <c r="AR18" s="1"/>
  <c r="AS18" s="1"/>
  <c r="C18"/>
  <c r="AU17"/>
  <c r="AV17" s="1"/>
  <c r="AR17" s="1"/>
  <c r="AS17" s="1"/>
  <c r="C17"/>
  <c r="AU16"/>
  <c r="AV16" s="1"/>
  <c r="AR16" s="1"/>
  <c r="AS16" s="1"/>
  <c r="C16"/>
  <c r="AU15"/>
  <c r="AV15" s="1"/>
  <c r="AR15" s="1"/>
  <c r="AS15" s="1"/>
  <c r="C15"/>
  <c r="AU14"/>
  <c r="AV14" s="1"/>
  <c r="AR14" s="1"/>
  <c r="AS14" s="1"/>
  <c r="C14"/>
  <c r="AU13"/>
  <c r="AV13" s="1"/>
  <c r="AR13" s="1"/>
  <c r="AS13" s="1"/>
  <c r="C13"/>
  <c r="AU12"/>
  <c r="AV12" s="1"/>
  <c r="AR12" s="1"/>
  <c r="AS12" s="1"/>
  <c r="C12"/>
  <c r="AU11"/>
  <c r="AV11" s="1"/>
  <c r="AR11" s="1"/>
  <c r="AS11" s="1"/>
  <c r="C11"/>
  <c r="AU10"/>
  <c r="AV10" s="1"/>
  <c r="AR10" s="1"/>
  <c r="AS10" s="1"/>
  <c r="C10"/>
  <c r="AU9"/>
  <c r="AV9" s="1"/>
  <c r="AR9" s="1"/>
  <c r="AS9" s="1"/>
  <c r="C9"/>
  <c r="AU8"/>
  <c r="AV8" s="1"/>
  <c r="AR8" s="1"/>
  <c r="AS8" s="1"/>
  <c r="C8"/>
  <c r="AU7"/>
  <c r="AV7" s="1"/>
  <c r="AR7" s="1"/>
  <c r="C7"/>
  <c r="B2"/>
  <c r="V41" i="47"/>
  <c r="W41" s="1"/>
  <c r="S41" s="1"/>
  <c r="T41" s="1"/>
  <c r="C41"/>
  <c r="V40"/>
  <c r="W40" s="1"/>
  <c r="S40" s="1"/>
  <c r="T40" s="1"/>
  <c r="C40"/>
  <c r="W39"/>
  <c r="S39" s="1"/>
  <c r="T39" s="1"/>
  <c r="V39"/>
  <c r="C39"/>
  <c r="V38"/>
  <c r="W38" s="1"/>
  <c r="S38" s="1"/>
  <c r="T38" s="1"/>
  <c r="C38"/>
  <c r="W37"/>
  <c r="S37" s="1"/>
  <c r="T37" s="1"/>
  <c r="V37"/>
  <c r="C37"/>
  <c r="V36"/>
  <c r="W36" s="1"/>
  <c r="S36" s="1"/>
  <c r="T36" s="1"/>
  <c r="C36"/>
  <c r="V35"/>
  <c r="W35" s="1"/>
  <c r="S35" s="1"/>
  <c r="T35" s="1"/>
  <c r="C35"/>
  <c r="V34"/>
  <c r="W34" s="1"/>
  <c r="S34" s="1"/>
  <c r="T34" s="1"/>
  <c r="C34"/>
  <c r="V33"/>
  <c r="W33" s="1"/>
  <c r="S33" s="1"/>
  <c r="T33" s="1"/>
  <c r="C33"/>
  <c r="V32"/>
  <c r="W32" s="1"/>
  <c r="S32" s="1"/>
  <c r="T32" s="1"/>
  <c r="C32"/>
  <c r="V31"/>
  <c r="W31" s="1"/>
  <c r="S31" s="1"/>
  <c r="T31" s="1"/>
  <c r="C31"/>
  <c r="V30"/>
  <c r="W30" s="1"/>
  <c r="S30" s="1"/>
  <c r="T30" s="1"/>
  <c r="C30"/>
  <c r="W29"/>
  <c r="S29" s="1"/>
  <c r="T29" s="1"/>
  <c r="V29"/>
  <c r="C29"/>
  <c r="V28"/>
  <c r="W28" s="1"/>
  <c r="S28" s="1"/>
  <c r="T28" s="1"/>
  <c r="C28"/>
  <c r="V27"/>
  <c r="W27" s="1"/>
  <c r="S27" s="1"/>
  <c r="T27" s="1"/>
  <c r="C27"/>
  <c r="V26"/>
  <c r="W26" s="1"/>
  <c r="S26" s="1"/>
  <c r="T26" s="1"/>
  <c r="C26"/>
  <c r="W25"/>
  <c r="S25" s="1"/>
  <c r="T25" s="1"/>
  <c r="V25"/>
  <c r="C25"/>
  <c r="V24"/>
  <c r="W24" s="1"/>
  <c r="S24" s="1"/>
  <c r="T24" s="1"/>
  <c r="C24"/>
  <c r="V23"/>
  <c r="W23" s="1"/>
  <c r="S23" s="1"/>
  <c r="T23" s="1"/>
  <c r="C23"/>
  <c r="V22"/>
  <c r="W22" s="1"/>
  <c r="S22" s="1"/>
  <c r="T22" s="1"/>
  <c r="C22"/>
  <c r="V21"/>
  <c r="W21" s="1"/>
  <c r="S21" s="1"/>
  <c r="T21" s="1"/>
  <c r="C21"/>
  <c r="V20"/>
  <c r="W20" s="1"/>
  <c r="S20" s="1"/>
  <c r="T20" s="1"/>
  <c r="C20"/>
  <c r="V19"/>
  <c r="W19" s="1"/>
  <c r="S19" s="1"/>
  <c r="T19" s="1"/>
  <c r="C19"/>
  <c r="V18"/>
  <c r="W18" s="1"/>
  <c r="S18" s="1"/>
  <c r="T18" s="1"/>
  <c r="C18"/>
  <c r="V17"/>
  <c r="W17" s="1"/>
  <c r="S17" s="1"/>
  <c r="T17" s="1"/>
  <c r="C17"/>
  <c r="V16"/>
  <c r="W16" s="1"/>
  <c r="S16" s="1"/>
  <c r="T16" s="1"/>
  <c r="C16"/>
  <c r="V15"/>
  <c r="W15" s="1"/>
  <c r="S15" s="1"/>
  <c r="T15" s="1"/>
  <c r="C15"/>
  <c r="V14"/>
  <c r="W14" s="1"/>
  <c r="S14" s="1"/>
  <c r="T14" s="1"/>
  <c r="C14"/>
  <c r="V13"/>
  <c r="W13" s="1"/>
  <c r="S13" s="1"/>
  <c r="T13" s="1"/>
  <c r="C13"/>
  <c r="V12"/>
  <c r="W12" s="1"/>
  <c r="S12" s="1"/>
  <c r="T12" s="1"/>
  <c r="C12"/>
  <c r="V11"/>
  <c r="W11" s="1"/>
  <c r="S11" s="1"/>
  <c r="T11" s="1"/>
  <c r="C11"/>
  <c r="V10"/>
  <c r="W10" s="1"/>
  <c r="S10" s="1"/>
  <c r="T10" s="1"/>
  <c r="C10"/>
  <c r="V9"/>
  <c r="W9" s="1"/>
  <c r="S9" s="1"/>
  <c r="T9" s="1"/>
  <c r="C9"/>
  <c r="V8"/>
  <c r="W8" s="1"/>
  <c r="S8" s="1"/>
  <c r="T8" s="1"/>
  <c r="C8"/>
  <c r="V7"/>
  <c r="W7" s="1"/>
  <c r="S7" s="1"/>
  <c r="C7"/>
  <c r="B2"/>
  <c r="V41" i="46"/>
  <c r="W41" s="1"/>
  <c r="S41" s="1"/>
  <c r="T41" s="1"/>
  <c r="C41"/>
  <c r="V40"/>
  <c r="W40" s="1"/>
  <c r="S40" s="1"/>
  <c r="T40" s="1"/>
  <c r="C40"/>
  <c r="W39"/>
  <c r="S39" s="1"/>
  <c r="T39" s="1"/>
  <c r="V39"/>
  <c r="C39"/>
  <c r="V38"/>
  <c r="W38" s="1"/>
  <c r="S38" s="1"/>
  <c r="T38" s="1"/>
  <c r="C38"/>
  <c r="W37"/>
  <c r="S37" s="1"/>
  <c r="T37" s="1"/>
  <c r="V37"/>
  <c r="C37"/>
  <c r="V36"/>
  <c r="W36" s="1"/>
  <c r="S36" s="1"/>
  <c r="T36" s="1"/>
  <c r="C36"/>
  <c r="V35"/>
  <c r="W35" s="1"/>
  <c r="S35" s="1"/>
  <c r="T35" s="1"/>
  <c r="C35"/>
  <c r="V34"/>
  <c r="W34" s="1"/>
  <c r="S34" s="1"/>
  <c r="T34" s="1"/>
  <c r="C34"/>
  <c r="V33"/>
  <c r="W33" s="1"/>
  <c r="S33" s="1"/>
  <c r="T33" s="1"/>
  <c r="C33"/>
  <c r="V32"/>
  <c r="W32" s="1"/>
  <c r="S32" s="1"/>
  <c r="T32" s="1"/>
  <c r="C32"/>
  <c r="V31"/>
  <c r="W31" s="1"/>
  <c r="S31" s="1"/>
  <c r="T31" s="1"/>
  <c r="C31"/>
  <c r="V30"/>
  <c r="W30" s="1"/>
  <c r="S30" s="1"/>
  <c r="T30" s="1"/>
  <c r="C30"/>
  <c r="V29"/>
  <c r="W29" s="1"/>
  <c r="S29" s="1"/>
  <c r="T29" s="1"/>
  <c r="C29"/>
  <c r="V28"/>
  <c r="W28" s="1"/>
  <c r="S28" s="1"/>
  <c r="T28" s="1"/>
  <c r="C28"/>
  <c r="V27"/>
  <c r="W27" s="1"/>
  <c r="S27" s="1"/>
  <c r="T27" s="1"/>
  <c r="C27"/>
  <c r="V26"/>
  <c r="W26" s="1"/>
  <c r="S26" s="1"/>
  <c r="T26" s="1"/>
  <c r="C26"/>
  <c r="V25"/>
  <c r="W25" s="1"/>
  <c r="S25" s="1"/>
  <c r="T25" s="1"/>
  <c r="C25"/>
  <c r="V24"/>
  <c r="W24" s="1"/>
  <c r="S24" s="1"/>
  <c r="T24" s="1"/>
  <c r="C24"/>
  <c r="V23"/>
  <c r="W23" s="1"/>
  <c r="S23" s="1"/>
  <c r="T23" s="1"/>
  <c r="C23"/>
  <c r="V22"/>
  <c r="W22" s="1"/>
  <c r="S22" s="1"/>
  <c r="T22" s="1"/>
  <c r="C22"/>
  <c r="V21"/>
  <c r="W21" s="1"/>
  <c r="S21" s="1"/>
  <c r="T21" s="1"/>
  <c r="C21"/>
  <c r="V20"/>
  <c r="W20" s="1"/>
  <c r="S20" s="1"/>
  <c r="T20" s="1"/>
  <c r="C20"/>
  <c r="V19"/>
  <c r="W19" s="1"/>
  <c r="S19" s="1"/>
  <c r="T19" s="1"/>
  <c r="C19"/>
  <c r="V18"/>
  <c r="W18" s="1"/>
  <c r="S18" s="1"/>
  <c r="T18" s="1"/>
  <c r="C18"/>
  <c r="V17"/>
  <c r="W17" s="1"/>
  <c r="S17" s="1"/>
  <c r="T17" s="1"/>
  <c r="C17"/>
  <c r="V16"/>
  <c r="W16" s="1"/>
  <c r="S16" s="1"/>
  <c r="T16" s="1"/>
  <c r="C16"/>
  <c r="V15"/>
  <c r="W15" s="1"/>
  <c r="S15" s="1"/>
  <c r="T15" s="1"/>
  <c r="C15"/>
  <c r="V14"/>
  <c r="W14" s="1"/>
  <c r="S14" s="1"/>
  <c r="T14" s="1"/>
  <c r="C14"/>
  <c r="V13"/>
  <c r="W13" s="1"/>
  <c r="S13" s="1"/>
  <c r="T13" s="1"/>
  <c r="C13"/>
  <c r="V12"/>
  <c r="W12" s="1"/>
  <c r="S12" s="1"/>
  <c r="T12" s="1"/>
  <c r="C12"/>
  <c r="V11"/>
  <c r="W11" s="1"/>
  <c r="S11" s="1"/>
  <c r="T11" s="1"/>
  <c r="C11"/>
  <c r="V10"/>
  <c r="W10" s="1"/>
  <c r="S10" s="1"/>
  <c r="T10" s="1"/>
  <c r="C10"/>
  <c r="V9"/>
  <c r="W9" s="1"/>
  <c r="S9" s="1"/>
  <c r="T9" s="1"/>
  <c r="C9"/>
  <c r="V8"/>
  <c r="W8" s="1"/>
  <c r="S8" s="1"/>
  <c r="T8" s="1"/>
  <c r="C8"/>
  <c r="V7"/>
  <c r="W7" s="1"/>
  <c r="S7" s="1"/>
  <c r="C7"/>
  <c r="B2"/>
  <c r="V41" i="45"/>
  <c r="W41" s="1"/>
  <c r="S41" s="1"/>
  <c r="T41" s="1"/>
  <c r="C41"/>
  <c r="V40"/>
  <c r="W40" s="1"/>
  <c r="S40" s="1"/>
  <c r="T40" s="1"/>
  <c r="C40"/>
  <c r="V39"/>
  <c r="W39" s="1"/>
  <c r="S39" s="1"/>
  <c r="T39" s="1"/>
  <c r="C39"/>
  <c r="V38"/>
  <c r="W38" s="1"/>
  <c r="S38" s="1"/>
  <c r="T38" s="1"/>
  <c r="C38"/>
  <c r="W37"/>
  <c r="S37" s="1"/>
  <c r="T37" s="1"/>
  <c r="V37"/>
  <c r="C37"/>
  <c r="V36"/>
  <c r="W36" s="1"/>
  <c r="S36" s="1"/>
  <c r="T36" s="1"/>
  <c r="C36"/>
  <c r="V35"/>
  <c r="W35" s="1"/>
  <c r="S35" s="1"/>
  <c r="T35" s="1"/>
  <c r="C35"/>
  <c r="V34"/>
  <c r="W34" s="1"/>
  <c r="S34" s="1"/>
  <c r="T34" s="1"/>
  <c r="C34"/>
  <c r="V33"/>
  <c r="W33" s="1"/>
  <c r="S33" s="1"/>
  <c r="T33" s="1"/>
  <c r="C33"/>
  <c r="V32"/>
  <c r="W32" s="1"/>
  <c r="S32" s="1"/>
  <c r="T32" s="1"/>
  <c r="C32"/>
  <c r="V31"/>
  <c r="W31" s="1"/>
  <c r="S31" s="1"/>
  <c r="T31" s="1"/>
  <c r="C31"/>
  <c r="V30"/>
  <c r="W30" s="1"/>
  <c r="S30" s="1"/>
  <c r="T30" s="1"/>
  <c r="C30"/>
  <c r="V29"/>
  <c r="W29" s="1"/>
  <c r="S29" s="1"/>
  <c r="T29" s="1"/>
  <c r="C29"/>
  <c r="V28"/>
  <c r="W28" s="1"/>
  <c r="S28" s="1"/>
  <c r="T28" s="1"/>
  <c r="C28"/>
  <c r="V27"/>
  <c r="W27" s="1"/>
  <c r="S27" s="1"/>
  <c r="T27" s="1"/>
  <c r="C27"/>
  <c r="V26"/>
  <c r="W26" s="1"/>
  <c r="S26" s="1"/>
  <c r="T26" s="1"/>
  <c r="C26"/>
  <c r="V25"/>
  <c r="W25" s="1"/>
  <c r="S25" s="1"/>
  <c r="T25" s="1"/>
  <c r="C25"/>
  <c r="V24"/>
  <c r="W24" s="1"/>
  <c r="S24" s="1"/>
  <c r="T24" s="1"/>
  <c r="C24"/>
  <c r="V23"/>
  <c r="W23" s="1"/>
  <c r="S23" s="1"/>
  <c r="T23" s="1"/>
  <c r="C23"/>
  <c r="V22"/>
  <c r="W22" s="1"/>
  <c r="S22" s="1"/>
  <c r="T22" s="1"/>
  <c r="C22"/>
  <c r="V21"/>
  <c r="W21" s="1"/>
  <c r="S21" s="1"/>
  <c r="T21" s="1"/>
  <c r="C21"/>
  <c r="V20"/>
  <c r="W20" s="1"/>
  <c r="S20" s="1"/>
  <c r="T20" s="1"/>
  <c r="C20"/>
  <c r="V19"/>
  <c r="W19" s="1"/>
  <c r="S19" s="1"/>
  <c r="T19" s="1"/>
  <c r="C19"/>
  <c r="V18"/>
  <c r="W18" s="1"/>
  <c r="S18" s="1"/>
  <c r="T18" s="1"/>
  <c r="C18"/>
  <c r="V17"/>
  <c r="W17" s="1"/>
  <c r="S17" s="1"/>
  <c r="T17" s="1"/>
  <c r="C17"/>
  <c r="V16"/>
  <c r="W16" s="1"/>
  <c r="S16" s="1"/>
  <c r="T16" s="1"/>
  <c r="C16"/>
  <c r="V15"/>
  <c r="W15" s="1"/>
  <c r="S15" s="1"/>
  <c r="T15" s="1"/>
  <c r="C15"/>
  <c r="V14"/>
  <c r="W14" s="1"/>
  <c r="S14" s="1"/>
  <c r="T14" s="1"/>
  <c r="C14"/>
  <c r="V13"/>
  <c r="W13" s="1"/>
  <c r="S13" s="1"/>
  <c r="T13" s="1"/>
  <c r="C13"/>
  <c r="V12"/>
  <c r="W12" s="1"/>
  <c r="S12" s="1"/>
  <c r="T12" s="1"/>
  <c r="C12"/>
  <c r="V11"/>
  <c r="W11" s="1"/>
  <c r="S11" s="1"/>
  <c r="T11" s="1"/>
  <c r="C11"/>
  <c r="V10"/>
  <c r="W10" s="1"/>
  <c r="S10" s="1"/>
  <c r="T10" s="1"/>
  <c r="C10"/>
  <c r="V9"/>
  <c r="W9" s="1"/>
  <c r="S9" s="1"/>
  <c r="T9" s="1"/>
  <c r="C9"/>
  <c r="V8"/>
  <c r="W8" s="1"/>
  <c r="S8" s="1"/>
  <c r="T8" s="1"/>
  <c r="C8"/>
  <c r="V7"/>
  <c r="W7" s="1"/>
  <c r="S7" s="1"/>
  <c r="C7"/>
  <c r="B2"/>
  <c r="V41" i="44"/>
  <c r="W41" s="1"/>
  <c r="S41" s="1"/>
  <c r="T41" s="1"/>
  <c r="C41"/>
  <c r="V40"/>
  <c r="W40" s="1"/>
  <c r="S40" s="1"/>
  <c r="T40" s="1"/>
  <c r="C40"/>
  <c r="W39"/>
  <c r="S39" s="1"/>
  <c r="T39" s="1"/>
  <c r="V39"/>
  <c r="C39"/>
  <c r="V38"/>
  <c r="W38" s="1"/>
  <c r="S38" s="1"/>
  <c r="T38" s="1"/>
  <c r="C38"/>
  <c r="W37"/>
  <c r="S37" s="1"/>
  <c r="T37" s="1"/>
  <c r="V37"/>
  <c r="C37"/>
  <c r="V36"/>
  <c r="W36" s="1"/>
  <c r="S36" s="1"/>
  <c r="T36" s="1"/>
  <c r="C36"/>
  <c r="W35"/>
  <c r="S35" s="1"/>
  <c r="T35" s="1"/>
  <c r="V35"/>
  <c r="C35"/>
  <c r="V34"/>
  <c r="W34" s="1"/>
  <c r="S34" s="1"/>
  <c r="T34" s="1"/>
  <c r="C34"/>
  <c r="W33"/>
  <c r="V33"/>
  <c r="S33"/>
  <c r="T33" s="1"/>
  <c r="C33"/>
  <c r="V32"/>
  <c r="W32" s="1"/>
  <c r="S32" s="1"/>
  <c r="T32" s="1"/>
  <c r="C32"/>
  <c r="V31"/>
  <c r="W31" s="1"/>
  <c r="S31" s="1"/>
  <c r="T31" s="1"/>
  <c r="C31"/>
  <c r="V30"/>
  <c r="W30" s="1"/>
  <c r="S30" s="1"/>
  <c r="T30" s="1"/>
  <c r="C30"/>
  <c r="V29"/>
  <c r="W29" s="1"/>
  <c r="S29" s="1"/>
  <c r="T29" s="1"/>
  <c r="C29"/>
  <c r="V28"/>
  <c r="W28" s="1"/>
  <c r="S28" s="1"/>
  <c r="T28" s="1"/>
  <c r="C28"/>
  <c r="V27"/>
  <c r="W27" s="1"/>
  <c r="S27" s="1"/>
  <c r="T27" s="1"/>
  <c r="C27"/>
  <c r="V26"/>
  <c r="W26" s="1"/>
  <c r="S26" s="1"/>
  <c r="T26" s="1"/>
  <c r="C26"/>
  <c r="V25"/>
  <c r="W25" s="1"/>
  <c r="S25" s="1"/>
  <c r="T25" s="1"/>
  <c r="C25"/>
  <c r="V24"/>
  <c r="W24" s="1"/>
  <c r="S24" s="1"/>
  <c r="T24" s="1"/>
  <c r="C24"/>
  <c r="V23"/>
  <c r="W23" s="1"/>
  <c r="S23" s="1"/>
  <c r="T23" s="1"/>
  <c r="C23"/>
  <c r="W22"/>
  <c r="S22" s="1"/>
  <c r="T22" s="1"/>
  <c r="V22"/>
  <c r="C22"/>
  <c r="V21"/>
  <c r="W21" s="1"/>
  <c r="S21" s="1"/>
  <c r="T21" s="1"/>
  <c r="C21"/>
  <c r="V20"/>
  <c r="W20" s="1"/>
  <c r="S20" s="1"/>
  <c r="T20" s="1"/>
  <c r="C20"/>
  <c r="V19"/>
  <c r="W19" s="1"/>
  <c r="S19" s="1"/>
  <c r="T19" s="1"/>
  <c r="C19"/>
  <c r="V18"/>
  <c r="W18" s="1"/>
  <c r="S18" s="1"/>
  <c r="T18" s="1"/>
  <c r="C18"/>
  <c r="V17"/>
  <c r="W17" s="1"/>
  <c r="S17" s="1"/>
  <c r="T17" s="1"/>
  <c r="C17"/>
  <c r="V16"/>
  <c r="W16" s="1"/>
  <c r="S16" s="1"/>
  <c r="T16" s="1"/>
  <c r="C16"/>
  <c r="V15"/>
  <c r="W15" s="1"/>
  <c r="S15" s="1"/>
  <c r="T15" s="1"/>
  <c r="C15"/>
  <c r="V14"/>
  <c r="W14" s="1"/>
  <c r="S14" s="1"/>
  <c r="T14" s="1"/>
  <c r="C14"/>
  <c r="V13"/>
  <c r="W13" s="1"/>
  <c r="S13" s="1"/>
  <c r="T13" s="1"/>
  <c r="C13"/>
  <c r="V12"/>
  <c r="W12" s="1"/>
  <c r="S12" s="1"/>
  <c r="T12" s="1"/>
  <c r="C12"/>
  <c r="V11"/>
  <c r="W11" s="1"/>
  <c r="S11" s="1"/>
  <c r="T11" s="1"/>
  <c r="C11"/>
  <c r="V10"/>
  <c r="W10" s="1"/>
  <c r="S10" s="1"/>
  <c r="T10" s="1"/>
  <c r="C10"/>
  <c r="V9"/>
  <c r="W9" s="1"/>
  <c r="S9" s="1"/>
  <c r="T9" s="1"/>
  <c r="C9"/>
  <c r="V8"/>
  <c r="W8" s="1"/>
  <c r="S8" s="1"/>
  <c r="T8" s="1"/>
  <c r="C8"/>
  <c r="V7"/>
  <c r="W7" s="1"/>
  <c r="S7" s="1"/>
  <c r="C7"/>
  <c r="B2"/>
  <c r="V41" i="43"/>
  <c r="W41" s="1"/>
  <c r="S41" s="1"/>
  <c r="T41" s="1"/>
  <c r="C41"/>
  <c r="V40"/>
  <c r="W40" s="1"/>
  <c r="S40" s="1"/>
  <c r="T40" s="1"/>
  <c r="C40"/>
  <c r="W39"/>
  <c r="S39" s="1"/>
  <c r="T39" s="1"/>
  <c r="V39"/>
  <c r="C39"/>
  <c r="V38"/>
  <c r="W38" s="1"/>
  <c r="S38" s="1"/>
  <c r="T38" s="1"/>
  <c r="C38"/>
  <c r="W37"/>
  <c r="S37" s="1"/>
  <c r="T37" s="1"/>
  <c r="V37"/>
  <c r="C37"/>
  <c r="V36"/>
  <c r="W36" s="1"/>
  <c r="S36" s="1"/>
  <c r="T36" s="1"/>
  <c r="C36"/>
  <c r="W35"/>
  <c r="S35" s="1"/>
  <c r="T35" s="1"/>
  <c r="V35"/>
  <c r="C35"/>
  <c r="V34"/>
  <c r="W34" s="1"/>
  <c r="S34" s="1"/>
  <c r="T34" s="1"/>
  <c r="C34"/>
  <c r="W33"/>
  <c r="V33"/>
  <c r="S33"/>
  <c r="T33" s="1"/>
  <c r="C33"/>
  <c r="V32"/>
  <c r="W32" s="1"/>
  <c r="S32" s="1"/>
  <c r="T32" s="1"/>
  <c r="C32"/>
  <c r="V31"/>
  <c r="W31" s="1"/>
  <c r="S31" s="1"/>
  <c r="T31" s="1"/>
  <c r="C31"/>
  <c r="V30"/>
  <c r="W30" s="1"/>
  <c r="S30" s="1"/>
  <c r="T30" s="1"/>
  <c r="C30"/>
  <c r="V29"/>
  <c r="W29" s="1"/>
  <c r="S29" s="1"/>
  <c r="T29" s="1"/>
  <c r="C29"/>
  <c r="V28"/>
  <c r="W28" s="1"/>
  <c r="S28" s="1"/>
  <c r="T28" s="1"/>
  <c r="C28"/>
  <c r="V27"/>
  <c r="W27" s="1"/>
  <c r="S27" s="1"/>
  <c r="T27" s="1"/>
  <c r="C27"/>
  <c r="V26"/>
  <c r="W26" s="1"/>
  <c r="S26" s="1"/>
  <c r="T26" s="1"/>
  <c r="C26"/>
  <c r="V25"/>
  <c r="W25" s="1"/>
  <c r="S25" s="1"/>
  <c r="T25" s="1"/>
  <c r="C25"/>
  <c r="V24"/>
  <c r="W24" s="1"/>
  <c r="S24" s="1"/>
  <c r="T24" s="1"/>
  <c r="C24"/>
  <c r="V23"/>
  <c r="W23" s="1"/>
  <c r="S23" s="1"/>
  <c r="T23" s="1"/>
  <c r="C23"/>
  <c r="V22"/>
  <c r="W22" s="1"/>
  <c r="S22" s="1"/>
  <c r="T22" s="1"/>
  <c r="C22"/>
  <c r="V21"/>
  <c r="W21" s="1"/>
  <c r="S21" s="1"/>
  <c r="T21" s="1"/>
  <c r="C21"/>
  <c r="V20"/>
  <c r="W20" s="1"/>
  <c r="S20" s="1"/>
  <c r="T20" s="1"/>
  <c r="C20"/>
  <c r="V19"/>
  <c r="W19" s="1"/>
  <c r="S19" s="1"/>
  <c r="T19" s="1"/>
  <c r="C19"/>
  <c r="V18"/>
  <c r="W18" s="1"/>
  <c r="S18" s="1"/>
  <c r="T18" s="1"/>
  <c r="C18"/>
  <c r="W17"/>
  <c r="S17" s="1"/>
  <c r="T17" s="1"/>
  <c r="V17"/>
  <c r="C17"/>
  <c r="V16"/>
  <c r="W16" s="1"/>
  <c r="S16" s="1"/>
  <c r="T16" s="1"/>
  <c r="C16"/>
  <c r="W15"/>
  <c r="S15" s="1"/>
  <c r="T15" s="1"/>
  <c r="V15"/>
  <c r="C15"/>
  <c r="V14"/>
  <c r="W14" s="1"/>
  <c r="S14" s="1"/>
  <c r="T14" s="1"/>
  <c r="C14"/>
  <c r="V13"/>
  <c r="W13" s="1"/>
  <c r="S13" s="1"/>
  <c r="T13" s="1"/>
  <c r="C13"/>
  <c r="V12"/>
  <c r="W12" s="1"/>
  <c r="S12" s="1"/>
  <c r="T12" s="1"/>
  <c r="C12"/>
  <c r="V11"/>
  <c r="W11" s="1"/>
  <c r="S11" s="1"/>
  <c r="T11" s="1"/>
  <c r="C11"/>
  <c r="V10"/>
  <c r="W10" s="1"/>
  <c r="S10" s="1"/>
  <c r="T10" s="1"/>
  <c r="C10"/>
  <c r="V9"/>
  <c r="W9" s="1"/>
  <c r="S9" s="1"/>
  <c r="T9" s="1"/>
  <c r="C9"/>
  <c r="V8"/>
  <c r="W8" s="1"/>
  <c r="S8" s="1"/>
  <c r="T8" s="1"/>
  <c r="C8"/>
  <c r="V7"/>
  <c r="W7" s="1"/>
  <c r="S7" s="1"/>
  <c r="C7"/>
  <c r="B2"/>
  <c r="B2" i="11"/>
  <c r="B1" i="13"/>
  <c r="B2"/>
  <c r="AG9" i="54" l="1"/>
  <c r="AG10"/>
  <c r="AG11"/>
  <c r="AG12"/>
  <c r="AG13"/>
  <c r="AG14"/>
  <c r="AG15"/>
  <c r="AG16"/>
  <c r="AG9" i="81"/>
  <c r="AG10"/>
  <c r="AG11"/>
  <c r="AG12"/>
  <c r="AG13"/>
  <c r="AG15" i="80"/>
  <c r="AG14"/>
  <c r="AG13"/>
  <c r="AG9" i="79"/>
  <c r="AG10"/>
  <c r="AG11"/>
  <c r="AG12"/>
  <c r="AG13"/>
  <c r="AG9" i="78"/>
  <c r="AG10"/>
  <c r="AG11"/>
  <c r="AG12"/>
  <c r="AG13"/>
  <c r="AG9" i="77"/>
  <c r="AG10"/>
  <c r="AG11"/>
  <c r="AG12"/>
  <c r="AG13"/>
  <c r="AG9" i="75"/>
  <c r="AG10"/>
  <c r="AG11"/>
  <c r="AG12"/>
  <c r="AG13"/>
  <c r="AG14"/>
  <c r="AG10" i="74"/>
  <c r="AG12"/>
  <c r="AG13"/>
  <c r="AG9" i="73"/>
  <c r="AG10"/>
  <c r="AG11"/>
  <c r="AG12"/>
  <c r="AG13"/>
  <c r="AG14"/>
  <c r="AD24" i="72"/>
  <c r="AC15"/>
  <c r="AG10"/>
  <c r="AG11"/>
  <c r="AG15" i="71"/>
  <c r="AG14"/>
  <c r="AG13"/>
  <c r="AG17"/>
  <c r="AG9"/>
  <c r="AG10"/>
  <c r="AG11"/>
  <c r="AG12"/>
  <c r="AG16"/>
  <c r="AG18"/>
  <c r="AG9" i="70"/>
  <c r="AG10"/>
  <c r="AG11"/>
  <c r="AG12"/>
  <c r="AG13"/>
  <c r="AG14"/>
  <c r="AG9" i="69"/>
  <c r="AG10"/>
  <c r="AG11"/>
  <c r="AG12"/>
  <c r="AG13"/>
  <c r="AG14"/>
  <c r="AG9" i="67"/>
  <c r="AG10"/>
  <c r="AG11"/>
  <c r="AG12"/>
  <c r="AG16"/>
  <c r="AG15"/>
  <c r="AG14"/>
  <c r="AG13"/>
  <c r="AG9" i="66"/>
  <c r="AG10"/>
  <c r="AG11"/>
  <c r="AG12"/>
  <c r="AG16"/>
  <c r="AG15"/>
  <c r="AG14"/>
  <c r="AD25" i="65"/>
  <c r="AC16"/>
  <c r="AG11"/>
  <c r="AG15"/>
  <c r="AG14"/>
  <c r="AG13"/>
  <c r="AG9" i="64"/>
  <c r="AG10"/>
  <c r="AG11"/>
  <c r="AG12"/>
  <c r="AG13"/>
  <c r="AG9" i="63"/>
  <c r="AG10"/>
  <c r="AG11"/>
  <c r="AG12"/>
  <c r="AG13"/>
  <c r="AG9" i="62"/>
  <c r="AG10"/>
  <c r="AG11"/>
  <c r="AG12"/>
  <c r="AG13"/>
  <c r="AG21" i="58"/>
  <c r="AG20"/>
  <c r="AG19"/>
  <c r="AG18"/>
  <c r="AG17"/>
  <c r="AG16"/>
  <c r="AG15"/>
  <c r="AG9" i="57"/>
  <c r="AG10"/>
  <c r="AG11"/>
  <c r="AG12"/>
  <c r="AG13"/>
  <c r="AG14"/>
  <c r="AG15"/>
  <c r="AG16"/>
  <c r="AG9" i="56"/>
  <c r="AG10"/>
  <c r="AG11"/>
  <c r="AG12"/>
  <c r="AG13"/>
  <c r="AG14"/>
  <c r="AG15"/>
  <c r="AG16"/>
  <c r="AG9" i="55"/>
  <c r="AG10"/>
  <c r="AG11"/>
  <c r="AG12"/>
  <c r="AG13"/>
  <c r="AG14"/>
  <c r="AG15"/>
  <c r="AG16"/>
  <c r="AG9" i="53"/>
  <c r="AG10"/>
  <c r="AG11"/>
  <c r="AG12"/>
  <c r="AG13"/>
  <c r="AG14"/>
  <c r="AG15"/>
  <c r="AG16"/>
  <c r="AG9" i="80"/>
  <c r="AG10"/>
  <c r="AG11"/>
  <c r="AG12"/>
  <c r="AD23" i="81"/>
  <c r="AD21"/>
  <c r="AD19"/>
  <c r="AG14"/>
  <c r="AG15" s="1"/>
  <c r="AG16" s="1"/>
  <c r="AG17" s="1"/>
  <c r="AD9"/>
  <c r="AD22"/>
  <c r="AD20"/>
  <c r="AC15"/>
  <c r="I16" s="1"/>
  <c r="AC16" s="1"/>
  <c r="AC17" s="1"/>
  <c r="AD25" i="80"/>
  <c r="AD23"/>
  <c r="AD21"/>
  <c r="AG16"/>
  <c r="AG17" s="1"/>
  <c r="AG18" s="1"/>
  <c r="AG19" s="1"/>
  <c r="AD9"/>
  <c r="AD24"/>
  <c r="AD22"/>
  <c r="AC17"/>
  <c r="I18" s="1"/>
  <c r="AC18" s="1"/>
  <c r="AC19" s="1"/>
  <c r="AD23" i="79"/>
  <c r="AD21"/>
  <c r="AD19"/>
  <c r="AG14"/>
  <c r="AG15" s="1"/>
  <c r="AG16" s="1"/>
  <c r="AG17" s="1"/>
  <c r="AD9"/>
  <c r="AD22"/>
  <c r="AD20"/>
  <c r="AC15"/>
  <c r="I16" s="1"/>
  <c r="AC16" s="1"/>
  <c r="AC17" s="1"/>
  <c r="AD23" i="78"/>
  <c r="AD21"/>
  <c r="AD19"/>
  <c r="AG14"/>
  <c r="AG15" s="1"/>
  <c r="AG16" s="1"/>
  <c r="AG17" s="1"/>
  <c r="AD9"/>
  <c r="AD22"/>
  <c r="AD20"/>
  <c r="AC15"/>
  <c r="I16" s="1"/>
  <c r="AC16" s="1"/>
  <c r="AC17" s="1"/>
  <c r="AD23" i="77"/>
  <c r="AD21"/>
  <c r="AD19"/>
  <c r="AG14"/>
  <c r="AG15" s="1"/>
  <c r="AG16" s="1"/>
  <c r="AG17" s="1"/>
  <c r="AD9"/>
  <c r="AD22"/>
  <c r="AD20"/>
  <c r="AC15"/>
  <c r="I16" s="1"/>
  <c r="AC16" s="1"/>
  <c r="AC17" s="1"/>
  <c r="AG9" i="76"/>
  <c r="AG10"/>
  <c r="AG11"/>
  <c r="AG12"/>
  <c r="AG13"/>
  <c r="AD23"/>
  <c r="AD21"/>
  <c r="AD19"/>
  <c r="AG14"/>
  <c r="AG15" s="1"/>
  <c r="AG16" s="1"/>
  <c r="AG17" s="1"/>
  <c r="AD9"/>
  <c r="AD22"/>
  <c r="AD20"/>
  <c r="AC15"/>
  <c r="I16" s="1"/>
  <c r="AC16" s="1"/>
  <c r="AC17" s="1"/>
  <c r="AD24" i="75"/>
  <c r="AD22"/>
  <c r="AD20"/>
  <c r="AG15"/>
  <c r="AG16" s="1"/>
  <c r="AG17" s="1"/>
  <c r="AG18" s="1"/>
  <c r="AD9"/>
  <c r="AD23"/>
  <c r="AD21"/>
  <c r="AC16"/>
  <c r="I17" s="1"/>
  <c r="AC17" s="1"/>
  <c r="AC18" s="1"/>
  <c r="AD24" i="74"/>
  <c r="AC16"/>
  <c r="I17" s="1"/>
  <c r="AC17" s="1"/>
  <c r="AC18" s="1"/>
  <c r="AD21"/>
  <c r="AD23"/>
  <c r="AD9"/>
  <c r="AG15"/>
  <c r="AG16" s="1"/>
  <c r="AG17" s="1"/>
  <c r="AG18" s="1"/>
  <c r="AD20"/>
  <c r="AD22"/>
  <c r="AD24" i="73"/>
  <c r="AD22"/>
  <c r="AD20"/>
  <c r="AG15"/>
  <c r="AG16" s="1"/>
  <c r="AG17" s="1"/>
  <c r="AG18" s="1"/>
  <c r="AD9"/>
  <c r="AD23"/>
  <c r="AD21"/>
  <c r="AC16"/>
  <c r="I17" s="1"/>
  <c r="AC17" s="1"/>
  <c r="AC18" s="1"/>
  <c r="AG13" i="72"/>
  <c r="AG14"/>
  <c r="AC16"/>
  <c r="I17" s="1"/>
  <c r="AC17" s="1"/>
  <c r="AC18" s="1"/>
  <c r="AD21"/>
  <c r="AD23"/>
  <c r="AD9"/>
  <c r="AG15"/>
  <c r="AG16" s="1"/>
  <c r="AG17" s="1"/>
  <c r="AG18" s="1"/>
  <c r="AD20"/>
  <c r="AD22"/>
  <c r="AD28" i="71"/>
  <c r="AD26"/>
  <c r="AD24"/>
  <c r="AG19"/>
  <c r="AG20" s="1"/>
  <c r="AG21" s="1"/>
  <c r="AG22" s="1"/>
  <c r="AD9"/>
  <c r="AD27"/>
  <c r="AD25"/>
  <c r="AC20"/>
  <c r="I21" s="1"/>
  <c r="AC21" s="1"/>
  <c r="AC22" s="1"/>
  <c r="AD24" i="70"/>
  <c r="AD22"/>
  <c r="AD20"/>
  <c r="AG15"/>
  <c r="AG16" s="1"/>
  <c r="AG17" s="1"/>
  <c r="AG18" s="1"/>
  <c r="AD9"/>
  <c r="AD23"/>
  <c r="AD21"/>
  <c r="AC16"/>
  <c r="I17" s="1"/>
  <c r="AC17" s="1"/>
  <c r="AC18" s="1"/>
  <c r="AD24" i="69"/>
  <c r="AD22"/>
  <c r="AD20"/>
  <c r="AG15"/>
  <c r="AG16" s="1"/>
  <c r="AG17" s="1"/>
  <c r="AG18" s="1"/>
  <c r="AD9"/>
  <c r="AD23"/>
  <c r="AD21"/>
  <c r="AC16"/>
  <c r="I17" s="1"/>
  <c r="AC17" s="1"/>
  <c r="AC18" s="1"/>
  <c r="AG9" i="68"/>
  <c r="AG10"/>
  <c r="AG11"/>
  <c r="AG12"/>
  <c r="AG14"/>
  <c r="AG13"/>
  <c r="AD24"/>
  <c r="AD22"/>
  <c r="AD20"/>
  <c r="AG15"/>
  <c r="AG16" s="1"/>
  <c r="AG17" s="1"/>
  <c r="AG18" s="1"/>
  <c r="AD9"/>
  <c r="AD23"/>
  <c r="AD21"/>
  <c r="AC16"/>
  <c r="I17" s="1"/>
  <c r="AC17" s="1"/>
  <c r="AC18" s="1"/>
  <c r="AD26" i="67"/>
  <c r="AD24"/>
  <c r="AD22"/>
  <c r="AG17"/>
  <c r="AG18" s="1"/>
  <c r="AG19" s="1"/>
  <c r="AG20" s="1"/>
  <c r="AD9"/>
  <c r="AD25"/>
  <c r="AD23"/>
  <c r="AC18"/>
  <c r="I19" s="1"/>
  <c r="AC19" s="1"/>
  <c r="AC20" s="1"/>
  <c r="AD26" i="66"/>
  <c r="AD24"/>
  <c r="AD22"/>
  <c r="AG17"/>
  <c r="AG18" s="1"/>
  <c r="AG19" s="1"/>
  <c r="AG20" s="1"/>
  <c r="AD9"/>
  <c r="AD25"/>
  <c r="AD23"/>
  <c r="AC18"/>
  <c r="I19" s="1"/>
  <c r="AC20" s="1"/>
  <c r="AC17" i="65"/>
  <c r="I18" s="1"/>
  <c r="AC18" s="1"/>
  <c r="AC19" s="1"/>
  <c r="AD22"/>
  <c r="AD24"/>
  <c r="AD9"/>
  <c r="AG16"/>
  <c r="AG17" s="1"/>
  <c r="AG18" s="1"/>
  <c r="AG19" s="1"/>
  <c r="AD21"/>
  <c r="AD23"/>
  <c r="AD23" i="64"/>
  <c r="AD21"/>
  <c r="AD19"/>
  <c r="AG14"/>
  <c r="AG15" s="1"/>
  <c r="AG16" s="1"/>
  <c r="AG17" s="1"/>
  <c r="AD9"/>
  <c r="AD22"/>
  <c r="AD20"/>
  <c r="AC15"/>
  <c r="I16" s="1"/>
  <c r="AC16" s="1"/>
  <c r="AC17" s="1"/>
  <c r="AD23" i="63"/>
  <c r="AD21"/>
  <c r="AD19"/>
  <c r="AG14"/>
  <c r="AG15" s="1"/>
  <c r="AG16" s="1"/>
  <c r="AG17" s="1"/>
  <c r="AD9"/>
  <c r="AD22"/>
  <c r="AD20"/>
  <c r="AC15"/>
  <c r="I16" s="1"/>
  <c r="AC16" s="1"/>
  <c r="AC17" s="1"/>
  <c r="AD23" i="62"/>
  <c r="AD21"/>
  <c r="AD19"/>
  <c r="AG14"/>
  <c r="AG15" s="1"/>
  <c r="AG16" s="1"/>
  <c r="AG17" s="1"/>
  <c r="AD9"/>
  <c r="AD22"/>
  <c r="AD20"/>
  <c r="AC15"/>
  <c r="I16" s="1"/>
  <c r="AC16" s="1"/>
  <c r="AC17" s="1"/>
  <c r="AG9" i="61"/>
  <c r="AG10"/>
  <c r="AG11"/>
  <c r="AG12"/>
  <c r="AG13"/>
  <c r="AD23"/>
  <c r="AD21"/>
  <c r="AD19"/>
  <c r="AG14"/>
  <c r="AG15" s="1"/>
  <c r="AG16" s="1"/>
  <c r="AG17" s="1"/>
  <c r="AD9"/>
  <c r="AD22"/>
  <c r="AD20"/>
  <c r="AC15"/>
  <c r="I16" s="1"/>
  <c r="AC16" s="1"/>
  <c r="AC17" s="1"/>
  <c r="AG9" i="60"/>
  <c r="AE10"/>
  <c r="AC10" s="1"/>
  <c r="AD10" s="1"/>
  <c r="AG10"/>
  <c r="AG11"/>
  <c r="AG12"/>
  <c r="AG13"/>
  <c r="AG14"/>
  <c r="AE9"/>
  <c r="AC9" s="1"/>
  <c r="AG15"/>
  <c r="AG16"/>
  <c r="AG17"/>
  <c r="AD27"/>
  <c r="AG9" i="59"/>
  <c r="AG10"/>
  <c r="AG11"/>
  <c r="AG12"/>
  <c r="AG13"/>
  <c r="AG14"/>
  <c r="AG15"/>
  <c r="AG16"/>
  <c r="AG17"/>
  <c r="AD27"/>
  <c r="AD25"/>
  <c r="AD23"/>
  <c r="AG18"/>
  <c r="AG19" s="1"/>
  <c r="AG20" s="1"/>
  <c r="AG21" s="1"/>
  <c r="AD9"/>
  <c r="AD26"/>
  <c r="AD24"/>
  <c r="AC19"/>
  <c r="I20" s="1"/>
  <c r="AC20" s="1"/>
  <c r="AC21" s="1"/>
  <c r="AG9" i="58"/>
  <c r="AG10"/>
  <c r="AG11"/>
  <c r="AG12"/>
  <c r="AG13"/>
  <c r="AG14"/>
  <c r="AD31"/>
  <c r="AD29"/>
  <c r="AD27"/>
  <c r="AG22"/>
  <c r="AG23" s="1"/>
  <c r="AG24" s="1"/>
  <c r="AG25" s="1"/>
  <c r="AD9"/>
  <c r="AD30"/>
  <c r="AD28"/>
  <c r="AC23"/>
  <c r="I24" s="1"/>
  <c r="AC24" s="1"/>
  <c r="AC25" s="1"/>
  <c r="AD26" i="57"/>
  <c r="AD24"/>
  <c r="AD22"/>
  <c r="AG17"/>
  <c r="AG18" s="1"/>
  <c r="AG19" s="1"/>
  <c r="AG20" s="1"/>
  <c r="AD9"/>
  <c r="AD25"/>
  <c r="AD23"/>
  <c r="AC18"/>
  <c r="I19" s="1"/>
  <c r="AC19" s="1"/>
  <c r="AC20" s="1"/>
  <c r="AE11" i="56"/>
  <c r="AC11" s="1"/>
  <c r="AD11" s="1"/>
  <c r="AD24"/>
  <c r="AG17"/>
  <c r="AG18" s="1"/>
  <c r="AG19" s="1"/>
  <c r="AG20" s="1"/>
  <c r="AD9"/>
  <c r="AD25"/>
  <c r="AC18"/>
  <c r="I19" s="1"/>
  <c r="AC19" s="1"/>
  <c r="AC20" s="1"/>
  <c r="AD26" i="55"/>
  <c r="AD24"/>
  <c r="AD22"/>
  <c r="AG17"/>
  <c r="AG18" s="1"/>
  <c r="AG19" s="1"/>
  <c r="AG20" s="1"/>
  <c r="AD9"/>
  <c r="AD25"/>
  <c r="AD23"/>
  <c r="AC18"/>
  <c r="I19" s="1"/>
  <c r="AC19" s="1"/>
  <c r="AC20" s="1"/>
  <c r="AD26" i="54"/>
  <c r="AD24"/>
  <c r="AD22"/>
  <c r="AG17"/>
  <c r="AG18" s="1"/>
  <c r="AG19" s="1"/>
  <c r="AG20" s="1"/>
  <c r="AD9"/>
  <c r="AD25"/>
  <c r="AD23"/>
  <c r="AC17"/>
  <c r="AC18" s="1"/>
  <c r="I19" s="1"/>
  <c r="AC19" s="1"/>
  <c r="AC20" s="1"/>
  <c r="AD26" i="53"/>
  <c r="AD24"/>
  <c r="AD22"/>
  <c r="AG17"/>
  <c r="AG18" s="1"/>
  <c r="AG19" s="1"/>
  <c r="AG20" s="1"/>
  <c r="AD9"/>
  <c r="AD25"/>
  <c r="AD23"/>
  <c r="AC18"/>
  <c r="I19" s="1"/>
  <c r="AC19" s="1"/>
  <c r="AC20" s="1"/>
  <c r="AG9" i="51"/>
  <c r="AG10"/>
  <c r="AG11"/>
  <c r="AG12"/>
  <c r="AG13"/>
  <c r="AG14"/>
  <c r="AG15"/>
  <c r="AG16"/>
  <c r="AD26"/>
  <c r="AD24"/>
  <c r="AD22"/>
  <c r="AG17"/>
  <c r="AG18" s="1"/>
  <c r="AG19" s="1"/>
  <c r="AG20" s="1"/>
  <c r="AD9"/>
  <c r="AD25"/>
  <c r="AD23"/>
  <c r="AC18"/>
  <c r="I19" s="1"/>
  <c r="I70" i="42"/>
  <c r="G69"/>
  <c r="G89"/>
  <c r="G85"/>
  <c r="G84" s="1"/>
  <c r="G73"/>
  <c r="H73" s="1"/>
  <c r="I73" s="1"/>
  <c r="H82"/>
  <c r="I82" s="1"/>
  <c r="G81"/>
  <c r="I87"/>
  <c r="H83"/>
  <c r="I83" s="1"/>
  <c r="H81"/>
  <c r="I77"/>
  <c r="I72"/>
  <c r="G62"/>
  <c r="H62" s="1"/>
  <c r="I62" s="1"/>
  <c r="G51"/>
  <c r="H51" s="1"/>
  <c r="I51" s="1"/>
  <c r="G58"/>
  <c r="H53"/>
  <c r="I53" s="1"/>
  <c r="H52"/>
  <c r="I52" s="1"/>
  <c r="I56"/>
  <c r="I57"/>
  <c r="I55"/>
  <c r="G41"/>
  <c r="T50" i="50"/>
  <c r="T48"/>
  <c r="T46"/>
  <c r="T7"/>
  <c r="T49"/>
  <c r="T47"/>
  <c r="T50" i="49"/>
  <c r="T48"/>
  <c r="T46"/>
  <c r="T7"/>
  <c r="T49"/>
  <c r="T47"/>
  <c r="AS50" i="48"/>
  <c r="AS48"/>
  <c r="AS46"/>
  <c r="AS7"/>
  <c r="AS49"/>
  <c r="AS47"/>
  <c r="T50" i="47"/>
  <c r="T48"/>
  <c r="T46"/>
  <c r="T7"/>
  <c r="T49"/>
  <c r="T47"/>
  <c r="T50" i="46"/>
  <c r="T48"/>
  <c r="T46"/>
  <c r="T7"/>
  <c r="T49"/>
  <c r="T47"/>
  <c r="T50" i="45"/>
  <c r="T48"/>
  <c r="T46"/>
  <c r="T7"/>
  <c r="T49"/>
  <c r="T47"/>
  <c r="T50" i="44"/>
  <c r="T48"/>
  <c r="T46"/>
  <c r="T7"/>
  <c r="T49"/>
  <c r="T47"/>
  <c r="T50" i="43"/>
  <c r="T48"/>
  <c r="T46"/>
  <c r="T7"/>
  <c r="T49"/>
  <c r="T47"/>
  <c r="C5" i="10"/>
  <c r="G32" i="42"/>
  <c r="H32" s="1"/>
  <c r="I32" s="1"/>
  <c r="G33"/>
  <c r="H33" s="1"/>
  <c r="I33" s="1"/>
  <c r="G34"/>
  <c r="H34" s="1"/>
  <c r="I34" s="1"/>
  <c r="G31"/>
  <c r="H31" s="1"/>
  <c r="I31" s="1"/>
  <c r="E39"/>
  <c r="G39" s="1"/>
  <c r="H39" s="1"/>
  <c r="I39" s="1"/>
  <c r="E38"/>
  <c r="G38" s="1"/>
  <c r="H38" s="1"/>
  <c r="I38" s="1"/>
  <c r="E37"/>
  <c r="G37" s="1"/>
  <c r="H37" s="1"/>
  <c r="I37" s="1"/>
  <c r="E36"/>
  <c r="G36" s="1"/>
  <c r="H36" s="1"/>
  <c r="E29"/>
  <c r="G29" s="1"/>
  <c r="H29" s="1"/>
  <c r="I29" s="1"/>
  <c r="E28"/>
  <c r="G28" s="1"/>
  <c r="H28" s="1"/>
  <c r="I28" s="1"/>
  <c r="E27"/>
  <c r="G27" s="1"/>
  <c r="H27" s="1"/>
  <c r="I27" s="1"/>
  <c r="E26"/>
  <c r="G26" s="1"/>
  <c r="H26" s="1"/>
  <c r="E24"/>
  <c r="G24" s="1"/>
  <c r="H24" s="1"/>
  <c r="I24" s="1"/>
  <c r="E23"/>
  <c r="G23" s="1"/>
  <c r="H23" s="1"/>
  <c r="I23" s="1"/>
  <c r="E22"/>
  <c r="G22" s="1"/>
  <c r="H22" s="1"/>
  <c r="I22" s="1"/>
  <c r="E21"/>
  <c r="G21" s="1"/>
  <c r="H21" s="1"/>
  <c r="E19"/>
  <c r="G19" s="1"/>
  <c r="H19" s="1"/>
  <c r="I19" s="1"/>
  <c r="E18"/>
  <c r="G18" s="1"/>
  <c r="H18" s="1"/>
  <c r="I18" s="1"/>
  <c r="E17"/>
  <c r="G17" s="1"/>
  <c r="H17" s="1"/>
  <c r="I17" s="1"/>
  <c r="E16"/>
  <c r="G16" s="1"/>
  <c r="H16" s="1"/>
  <c r="E10"/>
  <c r="G10" s="1"/>
  <c r="H10" s="1"/>
  <c r="I10" s="1"/>
  <c r="E11"/>
  <c r="G11" s="1"/>
  <c r="H11" s="1"/>
  <c r="I11" s="1"/>
  <c r="E12"/>
  <c r="G12" s="1"/>
  <c r="H12" s="1"/>
  <c r="I12" s="1"/>
  <c r="E13"/>
  <c r="G13" s="1"/>
  <c r="H13" s="1"/>
  <c r="I13" s="1"/>
  <c r="E14"/>
  <c r="G14" s="1"/>
  <c r="H14" s="1"/>
  <c r="I14" s="1"/>
  <c r="E9"/>
  <c r="G9" s="1"/>
  <c r="H9" s="1"/>
  <c r="I9" s="1"/>
  <c r="F35"/>
  <c r="F30"/>
  <c r="F25"/>
  <c r="F20"/>
  <c r="F15"/>
  <c r="B4"/>
  <c r="B3"/>
  <c r="H85" l="1"/>
  <c r="I85" s="1"/>
  <c r="G40"/>
  <c r="H40" s="1"/>
  <c r="I40" s="1"/>
  <c r="AD25" i="60"/>
  <c r="AC18"/>
  <c r="AD24" i="81"/>
  <c r="AH3"/>
  <c r="AH4" s="1"/>
  <c r="AH5" s="1"/>
  <c r="AH6" s="1"/>
  <c r="AI6" s="1"/>
  <c r="AD26" i="80"/>
  <c r="AH3"/>
  <c r="AH4" s="1"/>
  <c r="AH5" s="1"/>
  <c r="AH6" s="1"/>
  <c r="AI6" s="1"/>
  <c r="AD24" i="79"/>
  <c r="AH3"/>
  <c r="AH4" s="1"/>
  <c r="AH5" s="1"/>
  <c r="AH6" s="1"/>
  <c r="AI6" s="1"/>
  <c r="AD24" i="78"/>
  <c r="AH3"/>
  <c r="AH4" s="1"/>
  <c r="AH5" s="1"/>
  <c r="AH6" s="1"/>
  <c r="AI6" s="1"/>
  <c r="AD24" i="77"/>
  <c r="AH3"/>
  <c r="AH4" s="1"/>
  <c r="AH5" s="1"/>
  <c r="AH6" s="1"/>
  <c r="AI6" s="1"/>
  <c r="AD24" i="76"/>
  <c r="AH3"/>
  <c r="AH4" s="1"/>
  <c r="AH5" s="1"/>
  <c r="AH6" s="1"/>
  <c r="AI6" s="1"/>
  <c r="AD25" i="75"/>
  <c r="AH3"/>
  <c r="AH4" s="1"/>
  <c r="AH5" s="1"/>
  <c r="AH6" s="1"/>
  <c r="AI6" s="1"/>
  <c r="AD25" i="74"/>
  <c r="AH3"/>
  <c r="AH4" s="1"/>
  <c r="AH5" s="1"/>
  <c r="AH6" s="1"/>
  <c r="AI6" s="1"/>
  <c r="AD25" i="73"/>
  <c r="AH3"/>
  <c r="AH4" s="1"/>
  <c r="AH5" s="1"/>
  <c r="AH6" s="1"/>
  <c r="AI6" s="1"/>
  <c r="AD25" i="72"/>
  <c r="AH3"/>
  <c r="AH4" s="1"/>
  <c r="AH5" s="1"/>
  <c r="AH6" s="1"/>
  <c r="AI6" s="1"/>
  <c r="AD29" i="71"/>
  <c r="AH3"/>
  <c r="AH4" s="1"/>
  <c r="AH5" s="1"/>
  <c r="AH6" s="1"/>
  <c r="AI6" s="1"/>
  <c r="AD25" i="70"/>
  <c r="AH3"/>
  <c r="AH4" s="1"/>
  <c r="AH5" s="1"/>
  <c r="AH6" s="1"/>
  <c r="AI6" s="1"/>
  <c r="AD25" i="69"/>
  <c r="AH3"/>
  <c r="AH4" s="1"/>
  <c r="AH5" s="1"/>
  <c r="AH6" s="1"/>
  <c r="AI6" s="1"/>
  <c r="AD25" i="68"/>
  <c r="AH3"/>
  <c r="AH4" s="1"/>
  <c r="AH5" s="1"/>
  <c r="AH6" s="1"/>
  <c r="AI6" s="1"/>
  <c r="AD27" i="67"/>
  <c r="AH3"/>
  <c r="AH4" s="1"/>
  <c r="AH5" s="1"/>
  <c r="AH6" s="1"/>
  <c r="AI6" s="1"/>
  <c r="AD27" i="66"/>
  <c r="AH3"/>
  <c r="AH4" s="1"/>
  <c r="AH5" s="1"/>
  <c r="AH6" s="1"/>
  <c r="AI6" s="1"/>
  <c r="AD26" i="65"/>
  <c r="AH3"/>
  <c r="AH4" s="1"/>
  <c r="AH5" s="1"/>
  <c r="AH6" s="1"/>
  <c r="AI6" s="1"/>
  <c r="AD24" i="64"/>
  <c r="AH3"/>
  <c r="AH4" s="1"/>
  <c r="AH5" s="1"/>
  <c r="AH6" s="1"/>
  <c r="AI6" s="1"/>
  <c r="AD24" i="63"/>
  <c r="AH3"/>
  <c r="AH4" s="1"/>
  <c r="AH5" s="1"/>
  <c r="AH6" s="1"/>
  <c r="AI6" s="1"/>
  <c r="AD24" i="62"/>
  <c r="AH3"/>
  <c r="AH4" s="1"/>
  <c r="AH5" s="1"/>
  <c r="AH6" s="1"/>
  <c r="AI6" s="1"/>
  <c r="AD24" i="61"/>
  <c r="AH3"/>
  <c r="AH4" s="1"/>
  <c r="AH5" s="1"/>
  <c r="AH6" s="1"/>
  <c r="AI6" s="1"/>
  <c r="AD9" i="60"/>
  <c r="AD24"/>
  <c r="AD23"/>
  <c r="AC19"/>
  <c r="I20" s="1"/>
  <c r="AC20" s="1"/>
  <c r="AC21" s="1"/>
  <c r="AD26"/>
  <c r="AG18"/>
  <c r="AG19" s="1"/>
  <c r="AG20" s="1"/>
  <c r="AG21" s="1"/>
  <c r="AH3"/>
  <c r="AH4" s="1"/>
  <c r="AH5" s="1"/>
  <c r="AH6" s="1"/>
  <c r="AI6" s="1"/>
  <c r="AD28" i="59"/>
  <c r="AH3"/>
  <c r="AH4" s="1"/>
  <c r="AH5" s="1"/>
  <c r="AH6" s="1"/>
  <c r="AI6" s="1"/>
  <c r="AD32" i="58"/>
  <c r="AH3"/>
  <c r="AH4" s="1"/>
  <c r="AH5" s="1"/>
  <c r="AH6" s="1"/>
  <c r="AI6" s="1"/>
  <c r="AD27" i="57"/>
  <c r="AH3"/>
  <c r="AH4" s="1"/>
  <c r="AH5" s="1"/>
  <c r="AH6" s="1"/>
  <c r="AI6" s="1"/>
  <c r="AD23" i="56"/>
  <c r="AD22"/>
  <c r="AH3" s="1"/>
  <c r="AH4" s="1"/>
  <c r="AH5" s="1"/>
  <c r="AH6" s="1"/>
  <c r="AI6" s="1"/>
  <c r="AD26"/>
  <c r="AD27"/>
  <c r="AD27" i="55"/>
  <c r="AH3"/>
  <c r="AH4" s="1"/>
  <c r="AH5" s="1"/>
  <c r="AH6" s="1"/>
  <c r="AI6" s="1"/>
  <c r="AD27" i="54"/>
  <c r="AH3"/>
  <c r="AH4" s="1"/>
  <c r="AH5" s="1"/>
  <c r="AH6" s="1"/>
  <c r="AI6" s="1"/>
  <c r="AD27" i="53"/>
  <c r="AH3"/>
  <c r="AH4" s="1"/>
  <c r="AH5" s="1"/>
  <c r="AH6" s="1"/>
  <c r="AI6" s="1"/>
  <c r="AD27" i="51"/>
  <c r="AH3"/>
  <c r="AH4" s="1"/>
  <c r="AH5" s="1"/>
  <c r="AH6" s="1"/>
  <c r="AI6" s="1"/>
  <c r="G30" i="42"/>
  <c r="H30" s="1"/>
  <c r="I30" s="1"/>
  <c r="H89"/>
  <c r="I89" s="1"/>
  <c r="G88"/>
  <c r="H88" s="1"/>
  <c r="I88" s="1"/>
  <c r="H41"/>
  <c r="I41" s="1"/>
  <c r="H58"/>
  <c r="I58" s="1"/>
  <c r="H84"/>
  <c r="I84" s="1"/>
  <c r="I81"/>
  <c r="G80"/>
  <c r="H80" s="1"/>
  <c r="I80" s="1"/>
  <c r="H69"/>
  <c r="I69" s="1"/>
  <c r="T51" i="50"/>
  <c r="X2"/>
  <c r="E17" i="20" s="1"/>
  <c r="G17" s="1"/>
  <c r="H17" s="1"/>
  <c r="I17" s="1"/>
  <c r="T51" i="49"/>
  <c r="C15" i="20" s="1"/>
  <c r="X2" i="49"/>
  <c r="E15" i="20" s="1"/>
  <c r="G15" s="1"/>
  <c r="H15" s="1"/>
  <c r="I15" s="1"/>
  <c r="AS51" i="48"/>
  <c r="AW2"/>
  <c r="E16" i="20" s="1"/>
  <c r="G16" s="1"/>
  <c r="H16" s="1"/>
  <c r="I16" s="1"/>
  <c r="T51" i="47"/>
  <c r="C14" i="20" s="1"/>
  <c r="X2" i="47"/>
  <c r="E14" i="20" s="1"/>
  <c r="G14" s="1"/>
  <c r="H14" s="1"/>
  <c r="I14" s="1"/>
  <c r="T51" i="46"/>
  <c r="C13" i="20" s="1"/>
  <c r="X2" i="46"/>
  <c r="E13" i="20" s="1"/>
  <c r="G13" s="1"/>
  <c r="H13" s="1"/>
  <c r="I13" s="1"/>
  <c r="T51" i="45"/>
  <c r="C12" i="20" s="1"/>
  <c r="X2" i="45"/>
  <c r="E12" i="20" s="1"/>
  <c r="G12" s="1"/>
  <c r="H12" s="1"/>
  <c r="I12" s="1"/>
  <c r="T51" i="44"/>
  <c r="C11" i="20" s="1"/>
  <c r="X2" i="44"/>
  <c r="E11" i="20" s="1"/>
  <c r="G11" s="1"/>
  <c r="H11" s="1"/>
  <c r="I11" s="1"/>
  <c r="T51" i="43"/>
  <c r="C10" i="20" s="1"/>
  <c r="X2" i="43"/>
  <c r="E10" i="20" s="1"/>
  <c r="G10" s="1"/>
  <c r="H10" s="1"/>
  <c r="I10" s="1"/>
  <c r="G8" i="42"/>
  <c r="G15"/>
  <c r="I16"/>
  <c r="G25"/>
  <c r="H25" s="1"/>
  <c r="I25" s="1"/>
  <c r="I26"/>
  <c r="G20"/>
  <c r="H20" s="1"/>
  <c r="I20" s="1"/>
  <c r="I21"/>
  <c r="G35"/>
  <c r="H35" s="1"/>
  <c r="I35" s="1"/>
  <c r="I36"/>
  <c r="AD28" i="60" l="1"/>
  <c r="G92" i="42"/>
  <c r="H92" s="1"/>
  <c r="H15"/>
  <c r="I15" s="1"/>
  <c r="X3" i="50"/>
  <c r="I42"/>
  <c r="X3" i="49"/>
  <c r="I42"/>
  <c r="AW3" i="48"/>
  <c r="I42"/>
  <c r="X3" i="47"/>
  <c r="I42"/>
  <c r="X3" i="46"/>
  <c r="I42"/>
  <c r="X3" i="45"/>
  <c r="I42"/>
  <c r="X3" i="44"/>
  <c r="I42"/>
  <c r="X3" i="43"/>
  <c r="I42"/>
  <c r="G7" i="42"/>
  <c r="H7" s="1"/>
  <c r="I7" s="1"/>
  <c r="H8"/>
  <c r="I8" s="1"/>
  <c r="B4" i="20"/>
  <c r="B3"/>
  <c r="V8" i="11"/>
  <c r="W8" s="1"/>
  <c r="S8" s="1"/>
  <c r="T8" s="1"/>
  <c r="V9"/>
  <c r="W9" s="1"/>
  <c r="S9" s="1"/>
  <c r="T9" s="1"/>
  <c r="V10"/>
  <c r="W10" s="1"/>
  <c r="S10" s="1"/>
  <c r="T10" s="1"/>
  <c r="V11"/>
  <c r="W11" s="1"/>
  <c r="S11" s="1"/>
  <c r="T11" s="1"/>
  <c r="V12"/>
  <c r="W12" s="1"/>
  <c r="S12" s="1"/>
  <c r="T12" s="1"/>
  <c r="V13"/>
  <c r="W13" s="1"/>
  <c r="S13" s="1"/>
  <c r="T13" s="1"/>
  <c r="V14"/>
  <c r="W14" s="1"/>
  <c r="S14" s="1"/>
  <c r="T14" s="1"/>
  <c r="V15"/>
  <c r="W15" s="1"/>
  <c r="S15" s="1"/>
  <c r="T15" s="1"/>
  <c r="V16"/>
  <c r="W16" s="1"/>
  <c r="S16" s="1"/>
  <c r="T16" s="1"/>
  <c r="V17"/>
  <c r="W17" s="1"/>
  <c r="S17" s="1"/>
  <c r="T17" s="1"/>
  <c r="V18"/>
  <c r="W18" s="1"/>
  <c r="S18" s="1"/>
  <c r="T18" s="1"/>
  <c r="V19"/>
  <c r="W19" s="1"/>
  <c r="S19" s="1"/>
  <c r="T19" s="1"/>
  <c r="V20"/>
  <c r="W20" s="1"/>
  <c r="S20" s="1"/>
  <c r="T20" s="1"/>
  <c r="V21"/>
  <c r="W21" s="1"/>
  <c r="S21" s="1"/>
  <c r="T21" s="1"/>
  <c r="V22"/>
  <c r="W22" s="1"/>
  <c r="S22" s="1"/>
  <c r="T22" s="1"/>
  <c r="V23"/>
  <c r="W23" s="1"/>
  <c r="S23" s="1"/>
  <c r="T23" s="1"/>
  <c r="V24"/>
  <c r="W24" s="1"/>
  <c r="S24" s="1"/>
  <c r="T24" s="1"/>
  <c r="V25"/>
  <c r="W25" s="1"/>
  <c r="S25" s="1"/>
  <c r="T25" s="1"/>
  <c r="V26"/>
  <c r="W26" s="1"/>
  <c r="S26" s="1"/>
  <c r="V27"/>
  <c r="W27" s="1"/>
  <c r="S27" s="1"/>
  <c r="T27" s="1"/>
  <c r="V28"/>
  <c r="W28" s="1"/>
  <c r="S28" s="1"/>
  <c r="T28" s="1"/>
  <c r="V29"/>
  <c r="W29" s="1"/>
  <c r="S29" s="1"/>
  <c r="T29" s="1"/>
  <c r="V30"/>
  <c r="W30" s="1"/>
  <c r="S30" s="1"/>
  <c r="T30" s="1"/>
  <c r="V31"/>
  <c r="W31" s="1"/>
  <c r="S31" s="1"/>
  <c r="T31" s="1"/>
  <c r="V32"/>
  <c r="W32" s="1"/>
  <c r="S32" s="1"/>
  <c r="T32" s="1"/>
  <c r="V33"/>
  <c r="W33" s="1"/>
  <c r="S33" s="1"/>
  <c r="T33" s="1"/>
  <c r="V34"/>
  <c r="W34" s="1"/>
  <c r="S34" s="1"/>
  <c r="T34" s="1"/>
  <c r="V35"/>
  <c r="W35" s="1"/>
  <c r="S35" s="1"/>
  <c r="T35" s="1"/>
  <c r="V36"/>
  <c r="W36" s="1"/>
  <c r="S36" s="1"/>
  <c r="T36" s="1"/>
  <c r="V37"/>
  <c r="W37" s="1"/>
  <c r="S37" s="1"/>
  <c r="T37" s="1"/>
  <c r="V38"/>
  <c r="W38" s="1"/>
  <c r="S38" s="1"/>
  <c r="T38" s="1"/>
  <c r="V39"/>
  <c r="W39" s="1"/>
  <c r="S39" s="1"/>
  <c r="T39" s="1"/>
  <c r="V40"/>
  <c r="W40" s="1"/>
  <c r="S40" s="1"/>
  <c r="T40" s="1"/>
  <c r="V41"/>
  <c r="W41" s="1"/>
  <c r="S41" s="1"/>
  <c r="T41" s="1"/>
  <c r="V7"/>
  <c r="W7" s="1"/>
  <c r="S7" s="1"/>
  <c r="T7" s="1"/>
  <c r="D94" i="42" l="1"/>
  <c r="I92"/>
  <c r="G94"/>
  <c r="I43" i="50"/>
  <c r="X4"/>
  <c r="S42" s="1"/>
  <c r="S43" s="1"/>
  <c r="S44" s="1"/>
  <c r="I43" i="49"/>
  <c r="X4"/>
  <c r="S42" s="1"/>
  <c r="S43" s="1"/>
  <c r="S44" s="1"/>
  <c r="I43" i="48"/>
  <c r="AW4"/>
  <c r="AR42" s="1"/>
  <c r="AR43" s="1"/>
  <c r="AR44" s="1"/>
  <c r="I43" i="47"/>
  <c r="X4"/>
  <c r="S42" s="1"/>
  <c r="S43" s="1"/>
  <c r="S44" s="1"/>
  <c r="I43" i="46"/>
  <c r="X4"/>
  <c r="S42" s="1"/>
  <c r="S43" s="1"/>
  <c r="S44" s="1"/>
  <c r="I43" i="45"/>
  <c r="X4"/>
  <c r="S42" s="1"/>
  <c r="S43" s="1"/>
  <c r="S44" s="1"/>
  <c r="I43" i="44"/>
  <c r="X4"/>
  <c r="S42" s="1"/>
  <c r="I43" i="43"/>
  <c r="X4"/>
  <c r="S42" s="1"/>
  <c r="S43" s="1"/>
  <c r="S44" s="1"/>
  <c r="F8" i="20"/>
  <c r="T26" i="11"/>
  <c r="T50"/>
  <c r="T49"/>
  <c r="T47"/>
  <c r="T48"/>
  <c r="T46"/>
  <c r="B8" i="10"/>
  <c r="C8" i="1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7"/>
  <c r="S43" i="44" l="1"/>
  <c r="S44" s="1"/>
  <c r="T51" i="11"/>
  <c r="X2"/>
  <c r="B6" i="10"/>
  <c r="D3"/>
  <c r="E9" i="20" l="1"/>
  <c r="G9" s="1"/>
  <c r="H9" s="1"/>
  <c r="I9" s="1"/>
  <c r="I42" i="11"/>
  <c r="X3"/>
  <c r="I43" l="1"/>
  <c r="X4"/>
  <c r="S42" l="1"/>
  <c r="S43" s="1"/>
  <c r="G8" i="20" l="1"/>
  <c r="H8" s="1"/>
  <c r="I8" s="1"/>
  <c r="S44" i="11"/>
</calcChain>
</file>

<file path=xl/sharedStrings.xml><?xml version="1.0" encoding="utf-8"?>
<sst xmlns="http://schemas.openxmlformats.org/spreadsheetml/2006/main" count="2184" uniqueCount="415">
  <si>
    <t>ที่</t>
  </si>
  <si>
    <t>ชื่อ - สกุล</t>
  </si>
  <si>
    <t>ระดับคุณภาพ</t>
  </si>
  <si>
    <t>ปีการศึกษา</t>
  </si>
  <si>
    <t>ส่วนราชการ</t>
  </si>
  <si>
    <t>วันที่</t>
  </si>
  <si>
    <t>เรื่อง</t>
  </si>
  <si>
    <t>ตำแหน่ง</t>
  </si>
  <si>
    <t>รวม</t>
  </si>
  <si>
    <t>ร้อยละ</t>
  </si>
  <si>
    <t xml:space="preserve">           จึงเรียนมาเพื่อทราบ</t>
  </si>
  <si>
    <t>ข้อมูลพื้นฐาน</t>
  </si>
  <si>
    <t>สังกัด</t>
  </si>
  <si>
    <t>ชื่อสถานศึกษา</t>
  </si>
  <si>
    <t>ระดับชั้น</t>
  </si>
  <si>
    <t xml:space="preserve"> /</t>
  </si>
  <si>
    <t xml:space="preserve">ชั้นประถมศึกษาปีที่ 1 </t>
  </si>
  <si>
    <t>ชั้นประถมศึกษาปีที่ 2</t>
  </si>
  <si>
    <t>ชั้นประถมศึกษาปีที่ 3</t>
  </si>
  <si>
    <t>ชั้นประถมศึกษาปีที่ 4</t>
  </si>
  <si>
    <t>ชั้นประถมศึกษาปีที่ 5</t>
  </si>
  <si>
    <t>ชั้นประถมศึกษาปีที่ 6</t>
  </si>
  <si>
    <t>ชั้นมัธยมศึกษาปีที่ 1</t>
  </si>
  <si>
    <t>ชั้นมัธยมศึกษาปีที่ 2</t>
  </si>
  <si>
    <t>ชั้นมัธยมศึกษาปีที่ 3</t>
  </si>
  <si>
    <t>ผลการประเมิน</t>
  </si>
  <si>
    <t>สรุประดับคุณภาพ</t>
  </si>
  <si>
    <t>คน</t>
  </si>
  <si>
    <t>ร้อยละของตัวบ่งชี้</t>
  </si>
  <si>
    <t>คะแนนของตัวบ่งชี้</t>
  </si>
  <si>
    <t>จำนวนที่ได้ผลประเมิน ระดับ 5</t>
  </si>
  <si>
    <t>จำนวนที่ได้ผลประเมิน ระดับ 4</t>
  </si>
  <si>
    <t>จำนวนที่ได้ผลประเมิน ระดับ 3</t>
  </si>
  <si>
    <t>จำนวนที่ได้ผลประเมิน ระดับ 2</t>
  </si>
  <si>
    <t>จำนวนที่ได้ผลประเมิน ระดับ 1</t>
  </si>
  <si>
    <t>คะแนน</t>
  </si>
  <si>
    <t>น้ำหนักคะแนนตัวชี้วัด</t>
  </si>
  <si>
    <t>สรุปได้ว่า ตัวบ่งชี้นี้มีผลการประเมิน อยู่ในระดับ</t>
  </si>
  <si>
    <t>สรุปผลการประเมินคุณภาพตามมาตรฐานการศึกษาขั้นพื้นฐานเพื่อการประกันคุณภาพภายใน</t>
  </si>
  <si>
    <t>ระดับประถมศึกษา</t>
  </si>
  <si>
    <t>ระดับมัธยมศึกษาตอนต้น</t>
  </si>
  <si>
    <t>ระดับสถานศึกษา</t>
  </si>
  <si>
    <t>ด้านที่ 1 มาตรฐานด้านคุณภาพผู้เรียน</t>
  </si>
  <si>
    <t>มาตรฐาน/ตัวบ่งชี้</t>
  </si>
  <si>
    <t>ร้อยละ/ระดับที่ได้</t>
  </si>
  <si>
    <t>ค่าน้ำหนัก</t>
  </si>
  <si>
    <t>คะแนนที่ได้</t>
  </si>
  <si>
    <t>เทียบระดับคุณภาพ</t>
  </si>
  <si>
    <t>ความหมาย</t>
  </si>
  <si>
    <t>1.5 มีมนุษยสัมพันธ์ที่ดีและให้เกียรติผู้อื่น</t>
  </si>
  <si>
    <t>มาตรฐานที่ 1 ผู้เรียนมีสุขภาวะที่ดีและ
       มีสุนทรียภาพ  (5 คะแนน)</t>
  </si>
  <si>
    <t>1.4 เห็นคุณค่าในตนเอง มีความมั่นใจ 
      กล้าแสดงออกอย่างเหมาะสม</t>
  </si>
  <si>
    <t>จำนวนนักเรียนที่ได้ผลประเมินระดับ 3 ขึ้นไป (คน)</t>
  </si>
  <si>
    <t>2.1 มีคุณลักษณะที่พึงประสงค์ตามหลักสูตร</t>
  </si>
  <si>
    <t>4.2 นำเสนอวิธีคิด วิธีแก้ปัญหาด้วยภาษา
     หรือวิธีการของตนเอง</t>
  </si>
  <si>
    <t xml:space="preserve">มาตรฐานที่ 6 ผู้เรียนมีทักษะในการทำงาน 
      รักการทำงาน สามารถทำงานร่วมกับผู้อื่นได้ 
      และมีเจตคติที่ดีต่ออาชีพสุจริต  </t>
  </si>
  <si>
    <t xml:space="preserve">6.1 วางแผนการทำงานและดำเนินการจนสำเร็จ </t>
  </si>
  <si>
    <t>6.2 ทำงานอย่างมีความสุข มุ่งมั่นพัฒนางาน และ
     ภูมิใจในผลงานของตนเอง</t>
  </si>
  <si>
    <t xml:space="preserve">6.3 ทำงานร่วมกับผู้อื่นได้ </t>
  </si>
  <si>
    <t>6.4 มีความรู้สึกที่ดีต่ออาชีพสุจริตและหาความรู้
     เกี่ยวกับอาชีพที่ตนเองสนใจ</t>
  </si>
  <si>
    <t>1.1 มีสุขนิสัยในการดูแลสุขภาพและออกกำลังกาย
      สม่ำเสมอ</t>
  </si>
  <si>
    <t>1.2 มีน้ำหนัก ส่วนสูง และมีสมรรถภาพทางกาย
      ตามเกณฑ์มาตรฐาน</t>
  </si>
  <si>
    <t>1.3 ป้องกันตนเองจากสิ่งเสพติดให้โทษและหลีกเลี่ยง
      ตนเองจากสภาวะที่เสี่ยงต่อความรุนแรง โรค ภัย 
      อุบัติเหตุและปัญหาทางเพศ</t>
  </si>
  <si>
    <t>1.6 สร้างผลงานจากเข้าร่วมกิจกรรมด้านศิลปะ ดนตรี 
      /นาฎศิลป์ กีฬา/นันทนาการตามจินตนาการ</t>
  </si>
  <si>
    <t>2.2 เอื้ออาทรผู้อื่นและกตัญญูกตเวทีต่อผู้มีพระคุณ</t>
  </si>
  <si>
    <t>2.3 ยอมรับความคิดและวัฒนธรรมที่แตกต่าง</t>
  </si>
  <si>
    <t>2.4 ตระหนัก รู้คุณค่า ร่วมอนุรักษ์และพัฒนา
     สิ่งแวดล้อม</t>
  </si>
  <si>
    <t xml:space="preserve">มาตรฐานที่ 5 ผู้เรียนมีความรู้และทักษะที่จำเป็น
      ตามหลักสูตร  </t>
  </si>
  <si>
    <t xml:space="preserve">5.1 ผลสัมฤทธิ์ทางการเรียนแต่ละกลุ่มสาระเป็นไป
      ตามเกณฑ์ </t>
  </si>
  <si>
    <t>5.2 ผลการประเมินสมรรถนะสำคัญตามหลักสูตร
      เป็นไปตามเกณฑ์</t>
  </si>
  <si>
    <t xml:space="preserve">5.3 ผลการประเมินการอ่าน คิดวิเคราะห์ และเขียน
      เป็นไปตามเกณฑ์ </t>
  </si>
  <si>
    <t xml:space="preserve">5.4 ผลการทดสอบระดับชาติเป็นไปตามเกณฑ์ </t>
  </si>
  <si>
    <t xml:space="preserve">3.4 ใช้เทคโนโลยีในการเรียนรู้และนำเสนอผลงาน </t>
  </si>
  <si>
    <t>3.3 เรียนรู้ร่วมกันเป็นกลุ่ม แลกเปลี่ยนความคิดเห็น
     เพื่อการเรียนรู้ระหว่างกัน</t>
  </si>
  <si>
    <t>3.2 ทักษะในการอ่าน ฟัง ดู พูด เขียนและตั้งคำถาม
     เพื่อค้นคว้าหาความรู้เพิ่มเติม</t>
  </si>
  <si>
    <t>3.1 มีนิสัยรักการอ่านและแสวงหาความรู้ด้วยตนเอง
     จากห้องสมุด  แหล่งเรียนรู้และสื่อต่าง รอบตัว</t>
  </si>
  <si>
    <t xml:space="preserve">มาตรฐานที่ 3 ผู้เรียนมีทักษะในการแสวงหา
     ความรู้ด้วยตนเองรักเรียนรู้และพัฒนาตนเอง
     อย่างต่อเนื่อง  </t>
  </si>
  <si>
    <t xml:space="preserve">มาตรฐานที่ 4 ผู้เรียนมีความสามารถในการคิด
     อย่างเป็นระบบ คิดสร้างสรรค์ตัดสินใจ
     แก้ปัญหาได้อย่างมีสติสมเหตุผล </t>
  </si>
  <si>
    <t>4.1 สรุปความคิดจากเรื่องที่อ่าน ฟังและดู และสื่อสาร
    โดยการพูดหรือเขียนตามความคิดของตนเอง</t>
  </si>
  <si>
    <t>4.4 ความคิดริเริ่ม และสร้างผลงานด้วยความภาคภูมิใจ</t>
  </si>
  <si>
    <t>4.3 กำหนดเป้าหมาย คาดการณ์ ตัดสินใจแก้ปัญหา
    โดยมีเหตุผลประกอบ</t>
  </si>
  <si>
    <t xml:space="preserve">มาตรฐานที่ 2  ผู้เรียนมีคุณธรรม จริยธรรมและ
      ค่านิยมที่พึงประสงค์  </t>
  </si>
  <si>
    <t>ผู้พัฒนา : นายสุภีร์ สีพาย   086-2516021
                      http://madoodadi.wordpress.com/</t>
  </si>
  <si>
    <r>
      <rPr>
        <sz val="24"/>
        <color theme="7" tint="0.39997558519241921"/>
        <rFont val="TH SarabunPSK"/>
        <family val="2"/>
      </rPr>
      <t>แบบรายงานการประเมินคุณภาพตามมาตรฐานการศึกษาขั้นพื้นฐานเพื่อการประกันคุณภาพภายใน :</t>
    </r>
    <r>
      <rPr>
        <sz val="24"/>
        <rFont val="TH SarabunPSK"/>
        <family val="2"/>
      </rPr>
      <t xml:space="preserve"> </t>
    </r>
    <r>
      <rPr>
        <sz val="24"/>
        <color theme="9" tint="0.59999389629810485"/>
        <rFont val="TH SarabunPSK"/>
        <family val="2"/>
      </rPr>
      <t>มาตรฐานด้านการจัดการศึกษา</t>
    </r>
  </si>
  <si>
    <t>จำนวนครู/บุคลากรที่ได้ระดับคุณภาพ 3 ขึ้นไป (คน)</t>
  </si>
  <si>
    <t>รวมจำนวนทั้งหมด</t>
  </si>
  <si>
    <t>จำนวนครูที่ได้ระดับ 3 ขึ้นไป</t>
  </si>
  <si>
    <t>มาตรฐานที่ 7 ครูปฏิบัติงานตามบทบาทหน้าที่อย่างมีประสิทธิภาพและเกิดประสิทธิผล  (น้ำหนักคะแนน 10 คะแนน)</t>
  </si>
  <si>
    <t>ตัวบ่งชี้ที่ 7.1 ครูมีการกำหนดเป้าหมายคุณภาพผู้เรียนทั้งด้านความรู้ ทักษะ กระบวนการ สมรรถนะ 
                  และคุณลักษณะที่พึงประสงค์ (1.0 คะแนน)</t>
  </si>
  <si>
    <t>1.ความรู้ความเข้าใจในเป้าหมายคุณภาพผู้เรียนตามหลักสูตร</t>
  </si>
  <si>
    <t>2.การเชื่อมโยงเป้าหมายคุณภาพผู้เรียนและมาตรฐานการเรียนรู้ของหลักสูตรและหลักสูตรสถานศึกษากับแผนการจัดการเรียนรู้</t>
  </si>
  <si>
    <t>3.การวางแผนการจัดการเรียนรู้ มีการกำหนดเป้าหมายคุณภาพผู้เรียน ครอบคลุมทั้งด้านความรู้ ทักษะกระบวนการ สมรรถนะสำคัญและคุณลักษณะอันพึงประสงค์</t>
  </si>
  <si>
    <t>ตัวบ่งชี้ที่ 7.2 ครูมีการวิเคราะห์ผู้เรียนเป็นรายบุคคล และใช้ข้อมูลในการวางแผนการจัดการเรียนรู้เพื่อพัฒนาศักยภาพ
                 ของผู้เรียน (1.0 คะแนน)</t>
  </si>
  <si>
    <t>1.การวิเคราะห์ผู้เรียนเป็นรายบุคคล</t>
  </si>
  <si>
    <t>2.การใช้ข้อมูลผู้เรียนวางแผนการจัดการเรียนรู้</t>
  </si>
  <si>
    <t>3.การส่งต่อข้อมูลสารสนเทศผู้เรียน</t>
  </si>
  <si>
    <t>ตัวบ่งชี้ที่ 7.3 ครูออกแบบและจัดการเรียนรู้ที่ตอบสนองความแตกต่างระหว่างบุคคลและพัฒนาการทางสติปัญญา
                 (2.0 คะแนน)</t>
  </si>
  <si>
    <t>1.การออกแบบการจัดกิจกรรมการเรียนรู้</t>
  </si>
  <si>
    <t>2.การจัดกิจกรรมการเรียนรู้ตามแผนการจัดการเรียนรู้</t>
  </si>
  <si>
    <t>ตัวบ่งชี้ที่ 7.4 ครูใช้สื่อและเทคโนโลยีที่เหมาะสม ผนวกกับการนำบริบทและภูมิปัญญาของท้องถิ่นมาบูรณาการ
                 ในการจัดการเรียนรู้ (1.0 คะแนน)</t>
  </si>
  <si>
    <t>1.การใช้สื่อและเทคโนโลยีในการจัดการเรียนรู้</t>
  </si>
  <si>
    <t>2.การนำบริบทและภูมิปัญญาของท้องถิ่นมาบูรณาการในการจัดการเรียนรู้</t>
  </si>
  <si>
    <t>ตัวบ่งชี้ที่ 7.5 ครูมีการวัดและประเมินผลที่มุ่งเน้นการพัฒนาการเรียนรู้ของผู้เรียนด้วยวิธีการที่หลากหลาย (1.0 คะแนน)</t>
  </si>
  <si>
    <t>1.การวัดและประเมินผลที่มุ่งเน้นการพัฒนาการเรียนรู้ของผู้เรียน</t>
  </si>
  <si>
    <t>2.ครูพัฒนาเครื่องมือวัดและประเมินผลการเรียนที่มีคุณภาพตามหลักการวัดและประเมินผลสอดคล้องกับมาตรฐานและตัวชี้วัด</t>
  </si>
  <si>
    <t>3.การวัดและประเมินผลพัฒนาการผู้เรียนด้วยวิธีการและเครื่องมือที่หลากหลายและตัดสินผลการเรียนรู้โดยพิจารณาคะแนนพัฒนาการ</t>
  </si>
  <si>
    <t>ตัวบ่งชี้ที่ 7.6 ครูให้คำแนะนำ คำปรึกษา และแก้ไขปัญหาให้แก่ผู้เรียนทั้งด้านการเรียนและคุณภาพชีวิตด้วยความเสมอภาค
                 (1.0 คะแนน)</t>
  </si>
  <si>
    <t>1.การให้คำแนะนำคำปรึกษาแก่ผู้เรียน (ครูศึกษาผู้เรียนเป็นรายบุคคล มีการช่วยเหลือ ให้คำปรึกษา แนะนำ)</t>
  </si>
  <si>
    <t>2.การแก้ไขปัญหาผู้เรียน:ประสานความร่วมมือผู้ที่เกี่ยวข้องในการดูแลช่วยเหลือนักเรียนทั้งด้านการเรียนและคุณภาพชีวิต</t>
  </si>
  <si>
    <t>ตัวบ่งชี้ที่ 7.7 ครูมีการศึกษาวิจัยและพัฒนาการจัดการเรียนรู้ในวิชาที่ตนรับผิดชอบและใช้ผลในการปรับการสอน
                 (1.0 คะแนน)</t>
  </si>
  <si>
    <t>1.การศึกษาวิจัยและพัฒนาการจัดการเรียนรู้</t>
  </si>
  <si>
    <t>2.การใช้ผลวิจัยในการพัฒนาการจัดการเรียนรู้</t>
  </si>
  <si>
    <t>ตัวบ่งชี้ที่ 7.8 ครูประพฤติปฏิบัติตนเป็นแบบอย่างที่ดี และเป็นสมาชิกที่ดีของสถานศึกษา
                  (1.0 คะแนน)</t>
  </si>
  <si>
    <t>1.การยึดมั่นและปฏิบัติตนตามหลักธรรมของศาสนาที่ตนนับถือ</t>
  </si>
  <si>
    <t>2.การยึดมั่นและปฏิบัติตนตามจรรยาบรรณวิชาชีพครู</t>
  </si>
  <si>
    <t>3.การปฏิบัติตนเป็นแบบอย่างที่ดีในการดำเนินชีวิต ทั้งต่อตนเอง ครอบครัวและสังคม</t>
  </si>
  <si>
    <t>4.การพัฒนาตนเองให้มีความก้าวหน้าในวิชาชีพ</t>
  </si>
  <si>
    <t>5.การมีความรับผิดชอบต่อหน้าที่ที่ได้รับมอบหมาย</t>
  </si>
  <si>
    <t>6.การให้ความร่วมมือในกิจกรรมของสถานศึกษา</t>
  </si>
  <si>
    <t>7.การมีความรักสามัคคีในหมู่คณะ</t>
  </si>
  <si>
    <t>8.การร่วมปกป้องและรักษาชื่อเสียงของสถานศึกษา</t>
  </si>
  <si>
    <t>ตัวบ่งชี้ที่ 7.9 ครูจัดการเรียนการสอนตามวิชาที่ได้รับมอบหมายเต็มเวลาเต็มความสามารถ
                 (1.0 คะแนน)</t>
  </si>
  <si>
    <t>1.จัดการเรียนการสอนตามวิชาที่ได้รับมอบหมายเต็มเวลา</t>
  </si>
  <si>
    <t>2.การจัดการเรียนการสอนตามวิชาที่ได้รับมอบหมายเต็มความสามารถ</t>
  </si>
  <si>
    <t>ด้านที่ 2 มาตรฐานด้านการจัดการศึกษา</t>
  </si>
  <si>
    <t xml:space="preserve">           มาตรฐานที่ 7 ครูปฏิบัติงานตามบทบาทหน้าที่อย่างมีประสิทธิภาพและเกิดประสิทธิผล  (น้ำหนักคะแนน 10 คะแนน)</t>
  </si>
  <si>
    <t>จำนวนครูทั้งหมด (คน)</t>
  </si>
  <si>
    <t>จำนวนครูที่ได้ผลประเมินระดับ 3 ขึ้นไป (คน)</t>
  </si>
  <si>
    <t xml:space="preserve">มาตรฐานที่ 7 ครูปฏิบัติงานตาม
      บทบาทหน้าที่อย่างมีประสิทธิภาพ
      และเกิดประสิทธิผล </t>
  </si>
  <si>
    <t>7.1 ครูมีการกำหนดเป้าหมายคุณภาพผู้เรียนทั้งด้านความรู้ ทักษะ กระบวนการ สมรรถนะและคุณลักษณะที่พึงประสงค์</t>
  </si>
  <si>
    <t>7.2 ครูมีการวิเคราะห์ผู้เรียนเป็นรายบุคคล และใช้ข้อมูลในการวางแผนการจัดการเรียนรู้เพื่อพัฒนาศักยภาพของผู้เรียน</t>
  </si>
  <si>
    <t>7.3 ครูออกแบบและจัดการเรียนรู้ที่ตอบสนองความแตกต่างระหว่างบุคคลและพัฒนาการทางสติปัญญา</t>
  </si>
  <si>
    <t>7.4 ครูใช้สื่อและเทคโนโลยีที่เหมาะสม ผนวกกับการนำบริบทและภูมิปัญญาของท้องถิ่นมาบูรณาการ ในการจัดการเรียนรู้</t>
  </si>
  <si>
    <t>7.5 ครูมีการวัดและประเมินผลที่มุ่งเน้นการพัฒนาการเรียนรู้ของผู้เรียนด้วยวิธีการที่หลากหลาย</t>
  </si>
  <si>
    <t>7.6 ครูให้คำแนะนำ คำปรึกษา และแก้ไขปัญหาให้แก่ผู้เรียนทั้งด้านการเรียนและคุณภาพชีวิตด้วยความเสมอภาค</t>
  </si>
  <si>
    <t>7.7 ครูมีการศึกษาวิจัยและพัฒนาการจัดการเรียนรู้ในวิชาที่ตนรับผิดชอบและใช้ผลในการปรับการสอน</t>
  </si>
  <si>
    <t>7.8 ครูประพฤติปฏิบัติตนเป็นแบบอย่างที่ดี และเป็นสมาชิกที่ดีของสถานศึกษา</t>
  </si>
  <si>
    <t>7.9 ครูจัดการเรียนการสอนตามวิชาที่ได้รับมอบหมายเต็มเวลาเต็มความสามารถ</t>
  </si>
  <si>
    <t xml:space="preserve">มาตรฐานที่ 7 ครูปฏิบัติงานตามบทบาทหน้าที่
      อย่างมีประสิทธิภาพและเกิดประสิทธิผล  </t>
  </si>
  <si>
    <t>7.1 ครูมีการกำหนดเป้าหมายคุณภาพผู้เรียน 
      ทั้งด้านความรู้ ทักษะ กระบวนการ สมรรถนะและ
      คุณลักษณะที่พึงประสงค์</t>
  </si>
  <si>
    <t>7.2 ครูมีการวิเคราะห์ผู้เรียนเป็นรายบุคคล และใช้
     ข้อมูลในการวางแผนการจัดการเรียนรู้เพื่อพัฒนา
     ศักยภาพของผู้เรียน</t>
  </si>
  <si>
    <t>7.3 ครูออกแบบและจัดการเรียนรู้ที่ตอบสนองความ
   แตกต่างระหว่างบุคคลและพัฒนาการทางสติปัญญา</t>
  </si>
  <si>
    <t>7.6 ครูให้คำแนะนำ คำปรึกษา และแก้ไขปัญหา
    ให้แก่ผู้เรียนทั้งด้านการเรียนและคุณภาพชีวิต
    ด้วยความเสมอภาค</t>
  </si>
  <si>
    <t>7.5 ครูมีการวัดและประเมินผลที่มุ่งเน้นการพัฒนา
     การเรียนรู้ของผู้เรียนด้วยวิธีการที่หลากหลาย</t>
  </si>
  <si>
    <t>7.4 ครูใช้สื่อและเทคโนโลยีที่เหมาะสม ผนวกกับ
     การนำบริบทและภูมิปัญญาของท้องถิ่น
     มาบูรณาการในการจัดการเรียนรู้</t>
  </si>
  <si>
    <t>7.7 ครูมีการศึกษาวิจัยและพัฒนาการจัดการเรียนรู้
   ในวิชาที่ตนรับผิดชอบและใช้ผลในการปรับการสอน</t>
  </si>
  <si>
    <t>7.8 ครูประพฤติปฏิบัติตนเป็นแบบอย่างที่ดี 
    และเป็นสมาชิกที่ดีของสถานศึกษา</t>
  </si>
  <si>
    <t>7.9 ครูจัดการเรียนการสอนตามวิชาที่ได้รับมอบหมาย
    เต็มเวลาเต็มความสามารถ</t>
  </si>
  <si>
    <t>จำนวนนักเรียน/ครูทั้งหมด (คน)</t>
  </si>
  <si>
    <t>ประธานกรรมการ</t>
  </si>
  <si>
    <t>กรรมการ</t>
  </si>
  <si>
    <t>ชื่อผู้ประเมิน 1</t>
  </si>
  <si>
    <t>ชื่อผู้ประเมิน 2</t>
  </si>
  <si>
    <t>ชื่อผู้ประเมิน 3</t>
  </si>
  <si>
    <t>ชื่อผู้ประเมิน 4</t>
  </si>
  <si>
    <t>ชื่อผู้ประเมิน 5</t>
  </si>
  <si>
    <t>8.1 ผู้บริหารมีวิสัยทัศน์  ภาวะผู้นำ และความคิดริเริ่ม
     ที่เน้นการพัฒนาผู้เรียน</t>
  </si>
  <si>
    <t>8.2 ผู้บริหารใช้หลักการบริหารแบบมีส่วนร่วมและ
     ใช้ข้อมูลผลการประเมิน หรือผลการวิจัย
     เป็นฐานคิดทั้งด้านวิชาการและด้านการจัดการ</t>
  </si>
  <si>
    <t>8.3 ผู้บริหารสามารถบริหารจัดการการศึกษาให้บรรลุ
    เป้าหมายตามที่กำหนดไว้ในแผนปฏิบัติการ</t>
  </si>
  <si>
    <t>8.4 ผู้บริหารส่งเสริมและพัฒนาศักยภาพบุคลากร
    ให้พร้อมรับการกระจายอำนาจ</t>
  </si>
  <si>
    <t>8.5 นักเรียนผู้ปกครองและชุมชนพึงพอใจ
    ผลการบริหารการจัดการศึกษา</t>
  </si>
  <si>
    <t>8.6 ผู้บริหารให้คำแนะนำ คำปรึกษาทางวิชาการ
    และเอาใจใส่การจัดการศึกษาเต็มศักยภาพ
    และเต็มเวลา</t>
  </si>
  <si>
    <t>มาตรฐานที่  9  คณะกรรมการสถานศึกษา และ
     ผู้ปกครอง ชุมชน ปฏิบัติตามบทบาทหน้าที่
     อย่างมีประสิทธิภาพและเกิดประสิทธิผล</t>
  </si>
  <si>
    <t xml:space="preserve">มาตรฐานที่ 8  ผู้บริหารปฏิบัติงานตามบทบาท
      หน้าที่อย่างมีประสิทธิภาพและเกิดประสิทธิผล </t>
  </si>
  <si>
    <t>9.1 คณะกรรมการสถานศึกษารู้และปฏิบัติหน้าที่
     ตามที่ระเบียบกำหนด</t>
  </si>
  <si>
    <t>9.2 คณะกรรมการสถานศึกษา กำกับ ติดตาม ดูแล
    และขับเคลื่อนการดำเนินงานของสถานศึกษา
    ให้บรรลุผลสำเร็จตามเป้าหมาย</t>
  </si>
  <si>
    <t>9.3 ผู้ปกครองและชุมชนเข้ามามีส่วนร่วม
    ในการพัฒนาสถานศึกษา</t>
  </si>
  <si>
    <t xml:space="preserve">มาตรฐานที่ 10 สถานศึกษามีการจัดหลักสูตร 
    กระบวนการเรียนรู้ และกิจกรรมพัฒนาคุณภาพ
    ผู้เรียนอย่างรอบด้าน </t>
  </si>
  <si>
    <t>10.1 หลักสูตรสถานศึกษาเหมาะสมและสอดคล้อง
    กับท้องถิ่น</t>
  </si>
  <si>
    <t>10.2 จัดหารายวิชาเพิ่มเติมที่หลากหลายให้ผู้เรียน
    เลือกเรียนตามความถนัด ความสามารถและ
    ความสนใจ</t>
  </si>
  <si>
    <t>10.3 จัดกิจกรรมพัฒนาผู้เรียนที่ส่งเสริมและ
    ตอบสนองความต้องการ ความสามารถ ความถนัด
    ความสนใจของผู้เรียน</t>
  </si>
  <si>
    <t>10.4 สนับสนุนให้ครูจัดกระบวนการเรียนรู้ที่ให้ผู้เรียน
    ได้ลงมือปฏิบัติจริงจนสรุปความรู้ได้ด้วยตนเอง</t>
  </si>
  <si>
    <t>10.5 นิเทศภายใน กำกับ ติดตามตรวจสอบ 
    และนำผลไปใช้ปรับปรุงการเรียนการสอน</t>
  </si>
  <si>
    <t>10.6 จัดระบบดูแลช่วยเหลือผู้เรียนที่มีประสิทธิภาพ
    และครอบคลุมถึงผู้เรียนทุกคน</t>
  </si>
  <si>
    <t>มาตรฐานที่ 11 สถานศึกษามีการจัดสภาพแวดล้อม
    และการบริการที่ส่งเสริมให้ผู้เรียนพัฒนา
    เต็มศักยภาพ</t>
  </si>
  <si>
    <t>11.1 ห้องเรียน ห้องปฏิบัติการ อาคารเรียนมั่นคง 
    สะอาดและปลอดภัย มีสิ่งอำนวยความสะดวก 
    พอเพียง อยู่ในสภาพใช้การได้ดี สภาพแวดล้อม
    ร่มรื่น และมีห้องเรียนรู้สำหรับผู้เรียน</t>
  </si>
  <si>
    <t>11.2 จัดโครงการ กิจกรรมที่ส่งเสริมสุขภาพอนามัย
    และความปลอดภัยของผู้เรียน</t>
  </si>
  <si>
    <t>11.3 จัดห้องสมุดที่ให้บริการสื่อและเทคโนโลยี
    สารสนเทศที่เอื้อให้ผู้เรียน เรียนรู้ด้วยตนเอง
    และหรือเรียนรู้แบบมีส่วนร่วม</t>
  </si>
  <si>
    <t>มาตรฐานที่ 12 สถานศึกษามีการประกันคุณภาพ
    ภายในของสถานศึกษาตามที่กำหนด
    ในกฎกระทรวง</t>
  </si>
  <si>
    <t>12.1 กำหนดมาตรฐานการศึกษาของสถานศึกษา</t>
  </si>
  <si>
    <t>12.2 จัดทำและดำเนินการตามแผนพัฒนา
    การจัดการศึกษาของสถานศึกษาที่มุ่งคุณภาพ
    ตามมาตรฐานการศึกษาของสถานศึกษา</t>
  </si>
  <si>
    <t xml:space="preserve">12.3 จัดระบบข้อมูลสารสนเทศและใช้สารสนเทศ
   ในการบริหารจัดการเพื่อพัฒนาคุณภาพสถานศึกษา </t>
  </si>
  <si>
    <t>12.4 ติดตามตรวจสอบและประเมินคุณภาพภายใน
   ตามมาตรฐานศึกษา</t>
  </si>
  <si>
    <t>12.5 นำผลการประเมินคุณภาพทั้งภายในและ
   ภายนอกไปใช้วางแผนพัฒนาคุณภาพการศึกษา
   อย่างต่อเนื่อง</t>
  </si>
  <si>
    <t>12.6 จัดทำรายงานประจำปีที่เป็นรายงานการประเมิน
   คุณภาพภายใน</t>
  </si>
  <si>
    <t>ด้านที่ 3 มาตรฐานด้านการสร้างสังคมแห่งการเรียนรู้</t>
  </si>
  <si>
    <t>มาตรฐานที่ 13 สถานศึกษามีการสร้าง ส่งเสริม
  สนับสนุนให้สถานศึกษาเป็นสังคมแห่งการเรียนรู้</t>
  </si>
  <si>
    <t>13.1 มีการสร้างและพัฒนาแหล่งเรียนรู้ภายใน
   สถานศึกษาและใช้ประโยชน์จากแหล่งเรียนรู้
   ทั้งภายในและภายนอกสถานศึกษาเพื่อพัฒนา
   การเรียนรู้ของผู้เรียนและบุคลากรของสถานศึกษา
   รวมทั้งผู้ที่เกี่ยวข้อง</t>
  </si>
  <si>
    <t>13.2 มีการแลกเปลี่ยนเรียนรู้ระหว่างบุคลากรภายใน
   สถานศึกษา ระหว่างสถานศึกษากับครอบครัว 
   ชุมชนและองค์กรที่เกี่ยวข้อง</t>
  </si>
  <si>
    <t>ด้านที่ 4 มาตรฐานด้านอัตลักษณ์ของสถานศึกษา</t>
  </si>
  <si>
    <t>มาตรฐานที่ 14 การพัฒนาสถานศึกษาให้บรรลุ
    เป้าหมายตามวิสัยทัศน์ ปรัชญาและจุดเน้น
    ที่กำหนดขึ้น</t>
  </si>
  <si>
    <t>14.1 จัดโครงการ กิจกรรมที่ส่งเสริมให้ผู้เรียนบรรลุ
    ตามเป้าหมายวิสัยทัศน์ ปรัชญา และจุดเน้น
    ของสถานศึกษา</t>
  </si>
  <si>
    <t xml:space="preserve">14.2 ผลการดำเนินงานส่งเสริมให้ผู้เรียน
    บรรลุตามเป้าหมายวิสัยทัศน์ ปรัชญา 
    และจุดเน้นของสถานศึกษา </t>
  </si>
  <si>
    <t>ด้านที่ 5 มาตรฐานด้านมาตรการส่งเสริม</t>
  </si>
  <si>
    <t>มาตรฐานที่ 15 การจัดกิจกรรมตามนโยบาย 
   จุดเน้น แนวทางการปฏิรูปการศึกษาเพื่อพัฒนา
   และส่งเสริมสถานศึกษาให้ยกระดับคุณภาพ
   สูงขึ้น</t>
  </si>
  <si>
    <t>15.1 จัดโครงการ กิจกรรมเพื่อตอบสนองนโยบาย 
    จุดเน้น ตามแนวทางการปฏิรูปการศึกษา</t>
  </si>
  <si>
    <t>15.2  ผลการดำเนินงานบรรลุเป้าหมาย
    และพัฒนาขึ้นดีกว่าที่ผ่านมา</t>
  </si>
  <si>
    <t>ค่าเฉลี่ยรวม</t>
  </si>
  <si>
    <r>
      <t xml:space="preserve">               สรุปภาพรวมของสถานศึกษา  </t>
    </r>
    <r>
      <rPr>
        <sz val="16"/>
        <color theme="1"/>
        <rFont val="EucrosiaUPC"/>
        <family val="1"/>
      </rPr>
      <t>คะแนนที่ได้</t>
    </r>
  </si>
  <si>
    <t>พร้อมด้วยคณะกรรมการฯ ได้ดำเนินการประเมินคุณภาพตามมาตรฐานการศึกษาขั้นพื้นฐานเพื่อการประกันคุณภาพภายใน</t>
  </si>
  <si>
    <t>จึงขอรายงานผลการประเมินตามรายละเอียดดังเอกสารที่แนบมาพร้อมนี้</t>
  </si>
  <si>
    <t>การสรุปผล : กรณีพิจารณาผลการประเมินตามเกณฑ์ประเด็นการพิจารณาเป็นรายข้อ</t>
  </si>
  <si>
    <t>จำนวนประเด็นพิจารณาที่ได้ระดับ 3 ขึ้นไป</t>
  </si>
  <si>
    <t>ข้อ</t>
  </si>
  <si>
    <t>ระดับคุณภาพของตัวบ่งชี้ที่ได้</t>
  </si>
  <si>
    <t>คะแนนที่ได้ของตัวบ่งชี้</t>
  </si>
  <si>
    <t>ข้อที่</t>
  </si>
  <si>
    <t>ประเด็นการพิจารณา</t>
  </si>
  <si>
    <t>กรรมการคนที่ 1</t>
  </si>
  <si>
    <t>กรรมการคนที่ 2</t>
  </si>
  <si>
    <t>กรรมการคนที่ 3</t>
  </si>
  <si>
    <t>กรรมการคนที่ 4</t>
  </si>
  <si>
    <t>กรรมการคนที่ 5</t>
  </si>
  <si>
    <t>ค่าเฉลี่ย</t>
  </si>
  <si>
    <t>เทียบระดับคุณภาพของตัวบ่งชี้</t>
  </si>
  <si>
    <t>ระดับการปฎิบัติ</t>
  </si>
  <si>
    <t>NumData</t>
  </si>
  <si>
    <t>คะแนนเฉลี่ย</t>
  </si>
  <si>
    <t>ประเด็นพิจารณาที่มีผลประเมิน ระดับ 5</t>
  </si>
  <si>
    <r>
      <rPr>
        <u/>
        <sz val="16"/>
        <color theme="1"/>
        <rFont val="EucrosiaUPC"/>
        <family val="1"/>
      </rPr>
      <t>หมายเหตุ</t>
    </r>
    <r>
      <rPr>
        <sz val="16"/>
        <color theme="1"/>
        <rFont val="EucrosiaUPC"/>
        <family val="1"/>
        <charset val="222"/>
      </rPr>
      <t xml:space="preserve">  </t>
    </r>
  </si>
  <si>
    <t>ประเด็นพิจารณาที่มีผลประเมิน ระดับ 4</t>
  </si>
  <si>
    <t>ประเด็นพิจารณาที่ได้ระดับ 3 ขึ้นไป ถือว่ามีการดำเนินการหรือมีการปฏิบัติหรือมีคุณลักษณะตามรายการนั้นๆ</t>
  </si>
  <si>
    <t>ประเด็นพิจารณาที่มีผลประเมิน ระดับ 3</t>
  </si>
  <si>
    <t>ประเด็นพิจารณาที่มีผลประเมิน ระดับ 2</t>
  </si>
  <si>
    <t>ประเด็นพิจารณาที่มีผลประเมิน ระดับ 1</t>
  </si>
  <si>
    <t>รวมประเด็นพิจารณา มีทั้งหมด</t>
  </si>
  <si>
    <t>มาตรฐานที่ 8 ผู้บริหารปฏิบัติงานตามบทบาทหน้าที่อย่างมีประสิทธิภาพและเกิด ประสิทธิผล (น้ำหนักคะแนน 10 คะแนน)</t>
  </si>
  <si>
    <t>ตัวบ่งชี้ที่ 8.1 ผู้บริหารมีวิสัยทัศน์ ภาวะผู้นำ และความคิดริเริ่มที่เน้นการพัฒนาผู้เรียน   (1.0 คะแนน)</t>
  </si>
  <si>
    <t>ความสามารถในการวิเคราะห์ สังเคราะห์ข้อมูลสารสนเทศ
ต่าง ๆ เพื่อนำมาใช้ในการวางแผนการพัฒนาคุณภาพผู้เรียน</t>
  </si>
  <si>
    <t>สรุป ตัวบ่งชี้นี้มีผลการประเมิน อยู่ในระดับ</t>
  </si>
  <si>
    <t>การบริหารงานแบบมีส่วนร่วม</t>
  </si>
  <si>
    <t>การใช้ข้อมูลผลการประเมินและผลการวิจัยในการพัฒนาหรือปรับปรุงคุณภาพการศึกษา</t>
  </si>
  <si>
    <t>การบริหารจัดการการศึกษาให้บรรลุเป้าหมายตามที่กำหนดไว้ในแผนปฏิบัติการประจำปี</t>
  </si>
  <si>
    <t>ตัวบ่งชี้ที่ 8.2 ผู้บริหารใช้หลักการบริหารแบบมีส่วนร่วมและใช้ข้อมูลผลการประเมินหรือผลการวิจัยเป็นฐานคิดทั้งด้านวิชาการและการจัดการ  (2.0 คะแนน)</t>
  </si>
  <si>
    <t>ตัวบ่งชี้ที่ 8.3 ผู้บริหารสามารถบริหารจัดการการศึกษาให้บรรลุเป้าหมายตามที่กำหนดไว้ในแผนปฏิบัติการ   (2.0 คะแนน)</t>
  </si>
  <si>
    <t>ตัวบ่งชี้ที่ 8.4 ผู้บริหารส่งเสริมและพัฒนาศักยภาพบุคลากรให้พร้อมรับการกระจายอำนาจ  (2.0 คะแนน)</t>
  </si>
  <si>
    <t>แผนงาน โครงงาน หรือกิจกรรม ที่ส่งเสริมและพัฒนาบุคลากร</t>
  </si>
  <si>
    <t>การดำเนินงานส่งเสริมและพัฒนาศักยภาพครูและบุคลากร</t>
  </si>
  <si>
    <t>การมอบหมายงาน</t>
  </si>
  <si>
    <t>การนำผลการประเมินไปพัฒนาและปรับปรุงงาน</t>
  </si>
  <si>
    <t>ตัวบ่งชี้ที่ 8.5 นักเรียน ผู้ปกครอง และชุมชนพึงพอใจผลการบริหารการจัดการศึกษา (1.0 คะแนน)</t>
  </si>
  <si>
    <t>ความพึงพอใจของผู้เรียน ผู้ปกครอง ชุมชน ต่อผลการจัดการศึกษาของสถานศึกษา</t>
  </si>
  <si>
    <t>ตัวบ่งชี้ที่ 8.6 ผู้บริหารให้คำแนะนำ คำปรึกษาทางวิชาการ และเอาใจใส่การจัดการศึกษาเต็มศักยภาพและเต็มเวลา (2.0 คะแนน)</t>
  </si>
  <si>
    <t>การให้คำแนะนำ คำปรึกษาทางวิชาการ และการเอาใจใส่การจัดการศึกษาเต็มศักยภาพ</t>
  </si>
  <si>
    <t>การบริหารจัดการศึกษาเต็มเวลา</t>
  </si>
  <si>
    <t>มาตรฐานที่ 9 คณะกรรมการสถานศึกษา และผู้ปกครอง ชุมชนปฏิบัติงานตามบทบาทหน้าที่อย่างมีประสิทธิภาพและเกิดประสิทธิผล  (น้ำหนักคะแนน 5 คะแนน)</t>
  </si>
  <si>
    <t>ตัวบ่งชี้ที่ 9.1 คณะกรรมการสถานศึกษารู้และปฏิบัติหน้าที่ตามที่ระเบียบกำหนด  (2.0 คะแนน)</t>
  </si>
  <si>
    <t>คณะกรรมการสถานศึกษามีความรู้ความเข้าใจในบทบาทหน้าที่ตามที่ระเบียบกำหนด</t>
  </si>
  <si>
    <t>คณะกรรมการสถานศึกษาได้ปฏิบัติหน้าที่
2.1 มีองค์ประกอบและการได้มาของคณะกรรมการสถานศึกษาตามระเบียบกระทรวงศึกษาธิการว่าด้วยคณะกรรมการสถานศึกษา พ.ศ. ๒๕๔๓</t>
  </si>
  <si>
    <t>2.2 คณะกรรมการสถานศึกษาให้ความเห็นชอบแผนปฏิบัติการประจำปีของสถานศึกษา</t>
  </si>
  <si>
    <t>2.3 คณะกรรมการสถานศึกษาให้ความเห็นในการพัฒนาหลักสูตรของสถานศึกษาให้สอดคล้องกับหลักสูตรแกนกลางการศึกษาขั้นพื้นฐานและความต้องการของผู้เรียน ชุมชน และท้องถิ่น</t>
  </si>
  <si>
    <t>2.4 คณะกรรมการสถานศึกษาแต่งตั้งที่ปรึกษาและหรือคณะอนุกรรมการเพื่อดำเนินงานตามระเบียบ</t>
  </si>
  <si>
    <t>2.5 คณะกรรมการสถานศึกษาให้ความเห็นชอบรายงานผลการดำเนินงานประจำปีของสถานศึกษาก่อนเสนอต่อสาธารณชน</t>
  </si>
  <si>
    <t>2.6 คณะกรรมการสถานศึกษาให้ความเห็น ข้อเสนอแนะ สนับสนุนเกี่ยวกับการระดมทรัพยากรเพื่อการศึกษา รวมทั้งบำรุงรักษาและจัดหาผลประโยชน์จากทรัพย์สินของสถานศึกษา</t>
  </si>
  <si>
    <t>2.7 คณะกรรมการสถานศึกษารับทราบ และให้ข้อเสนอแนะเกี่ยวกับการจัดระบบและการดำเนินการตามระบบประกันคุณภาพภายในของสถานศึกษา</t>
  </si>
  <si>
    <t>2.8 คณะกรรมการสถานศึกษาให้ความเห็น ข้อเสนอแนะ ให้คำปรึกษาในการส่งเสริมความเข้มแข็งในชุมชนและสร้างความสัมพันธ์กับหน่วยงานอื่น ๆ ในชุมชนและท้องถิ่น</t>
  </si>
  <si>
    <t>2.9 คณะกรรมการสถานศึกษาให้ความเห็น เสนอแนะ ให้คำปรึกษาในการจัดทำนโยบาย แผนพัฒนาการศึกษาของสถานศึกษาให้สอดคล้องกับนโยบายและแผนของกระทรวงศึกษาธิการ สำนักงานคณะกรรมการการศึกษาขั้นพื้นฐาน สำนักงานเขตพื้นที่การศึกษา รวมทั้งความต้องการของชุมชนและท้องถิ่น</t>
  </si>
  <si>
    <t>2.10 คณะกรรมการสถานศึกษาให้ความเห็น เสนอแนะ ให้คำปรึกษาในการออกระเบียบ ข้อบังคับ ประกาศ แนวปฏิบัติในการดำเนินงานด้านต่าง ๆ ของสถานศึกษาตามกฎ ระเบียบหรือประกาศที่กำหนด</t>
  </si>
  <si>
    <t>2.11 คณะกรรมการสถานศึกษาให้ความเห็น ข้อเสนอแนะเกี่ยวกับการจัดตั้งและการใช้จ่ายงบประมาณของสถานศึกษา</t>
  </si>
  <si>
    <t>2.12 คณะกรรมการสถานศึกษาให้ความเห็น ข้อเสนอแนะในการออกระเบียบ และแนวปฏิบัติเกี่ยวกับการบริหารการเงินและการจัดหารายได้จากทรัพย์สินของสถานศึกษา</t>
  </si>
  <si>
    <t>ตัวบ่งชี้ที่ 9.2 คณะกรรมการสถานศึกษากำกับ ติดตาม ดูแล และขับเคลื่อนการดำเนินงานของสถานศึกษาให้บรรลุผลสำเร็จตามเป้าหมาย (1.0 คะแนน)</t>
  </si>
  <si>
    <t>คณะกรรมการสถานศึกษามีส่วนร่วมในการกำหนดอัตลักษณ์ นโยบายและแผนพัฒนาการจัดการศึกษาของสถานศึกษา</t>
  </si>
  <si>
    <t>คณะกรรมการสถานศึกษามีการกำกับ ติดตาม การดำเนินงานตามแผนพัฒนาการจัดการศึกษาของสถานศึกษา</t>
  </si>
  <si>
    <t>คณะกรรมการสถานศึกษาเสนอแนวทางและมีส่วนร่วมในการบริหารจัดการด้านวิชาการ ด้านงบประมาณ ด้านบริหารงานบุคคล และด้านการบริหารทั่วไปของสถานศึกษา</t>
  </si>
  <si>
    <t>คณะกรรมการสถานศึกษาเสริมสร้างความสัมพันธ์ระหว่างสถานศึกษากับชุมชนตลอดจนประสานงานกับองค์กรทั้งภาครัฐและเอกชน และมีส่วนร่วมในการพัฒนาชุมชนและท้องถิ่น</t>
  </si>
  <si>
    <t>คณะกรรมการสถานศึกษาส่งเสริม สนับสนุนให้เด็กทุกคนในเขตบริการได้รับการศึกษาขั้นพื้นฐานอย่างทั่วถึงและมีคุณภาพ</t>
  </si>
  <si>
    <t>สถานศึกษามีการประชุมคณะกรรมการสถานศึกษาอย่างน้อย ภาคเรียนละ ๒ ครั้ง และมีการรายงานผลการประชุมคณะกรรมการสถานศึกษาต่อหน่วยงานต้นสังกัดทราบ</t>
  </si>
  <si>
    <t>สถานศึกษามีการสำรวจความพึงพอใจของคณะกรรมการสถานศึกษาต่อผลการดำเนินงานของสถานศึกษา และมีการรายงานสรุปผลความพึงพอใจต่อหน่วยงานต้นสังกัดทราบ</t>
  </si>
  <si>
    <t>คณะกรรมการสถานศึกษาส่งเสริมให้มีระบบการติดตาม ดูแลช่วยเหลือนักเรียนในการพิทักษ์สิทธิเด็ก ดูแลเด็กพิการ เด็กด้อยโอกาส และเด็กที่มีความสามารถพิเศษให้ได้รับการพัฒนาเต็มตามศักยภาพ</t>
  </si>
  <si>
    <t>คณะกรรมการสถานศึกษาให้ข้อเสนอแนะ ส่งเสริมสนับสนุนในการจัดบรรยากาศ สภาพแวดล้อม กระบวนการเรียนรู้ แหล่งเรียนรู้ และภูมิปัญญาท้องถิ่น ฯลฯ เพื่อเสริมสร้าง ปรับปรุง และพัฒนาคุณภาพการจัดการศึกษาของสถานศึกษา</t>
  </si>
  <si>
    <t>ตัวบ่งชี้ที่ 9.3 ผู้ปกครองและชุมชนเข้ามามีส่วนร่วมในการพัฒนาสถานศึกษา  (2.0 คะแนน)</t>
  </si>
  <si>
    <t>ผู้ปกครองและชุมชนมีส่วนร่วมในการพัฒนาคุณภาพสถานศึกษา ดังต่อไปนี้ 
๑) การกำหนดแผนปฏิบัติงาน แผนกลยุทธ์ ปรัชญา วิสัยทัศน์ พันธกิจ เป้าหมายของสถานศึกษา</t>
  </si>
  <si>
    <t>๒) การกำหนดจุดเน้นหรือความเชี่ยวชาญเฉพาะของสถานศึกษา</t>
  </si>
  <si>
    <t>๓) การกำหนดคุณภาพของผู้เรียน</t>
  </si>
  <si>
    <t>๔) โครงการ กิจกรรมของสถานศึกษา</t>
  </si>
  <si>
    <t>๕) การจัดและใช้แหล่งเรียนรู้หรือภูมิปัญญาท้องถิ่น</t>
  </si>
  <si>
    <t>๖) การเสนอความต้องการพัฒนาหรือปรับปรุงด้านหลักสูตรสถานศึกษาและการจัดการเรียนรู้</t>
  </si>
  <si>
    <t>๗) การส่งเสริมและสนับสนุนกิจกรรมการพัฒนาผู้เรียน</t>
  </si>
  <si>
    <t>๘) การกำกับ ติดตามระบบการดูช่วยเหลือนักเรียน</t>
  </si>
  <si>
    <t>ความพึงพอใจของผู้ปกครองและชุมชนต่อการพัฒนาคุณภาพสถานศึกษา</t>
  </si>
  <si>
    <t>มาตรฐานที่ 10 สถานศึกษามีการจัดหลักสูตร กระบวนการเรียนรู้ และกิจกรรมพัฒนาคุณภาพผู้เรียนอย่างรอบด้าน   (น้ำหนักคะแนน 10 คะแนน)</t>
  </si>
  <si>
    <t>ตัวบ่งชี้ที่ 10.1 หลักสูตรสถานศึกษาเหมาะสมและสอดคล้องกับท้องถิ่น   (2.0 คะแนน)</t>
  </si>
  <si>
    <t>คณะกรรมการจัดทำหลักสูตรสถานศึกษา ประกอบด้วยผู้มีส่วนเกี่ยวข้องทุกฝ่าย (คณะครู ผู้บริหาร กรรมการสถานศึกษา ผู้แทนชุมชน/ผู้ทรงคุณวุฒิ) และหลักสูตรผ่านความเห็นชอบจากคณะกรรมการสถานศึกษา</t>
  </si>
  <si>
    <t>โครงสร้างหลักสูตรสถานศึกษามีองค์ประกอบครบถ้วนและสอดคล้องหลักสูตรแกนกลางฯ ตอบสนองเป้าหมาย วิสัยทัศน์หรือจุดเน้นของสถานศึกษา และมีการกำหนดเวลาเรียนเหมาะสมกับระดับชั้น</t>
  </si>
  <si>
    <t>รายวิชาพื้นฐานและรายวิชาเพิ่มเติมที่จัดไว้ในหลักสูตรมีการจัดลำดับเนื้อหา สาระ ความยากง่าย ความซับซ้อน และมีการบูรณาการสภาพปัญหาและความต้องการของท้องถิ่นสอดแทรกในรายวิชาอย่างเหมาะสม</t>
  </si>
  <si>
    <t>มีการติดตามการใช้หลักสูตรทุกกลุ่มสาระการเรียนรู้และสรุปผลทุกภาคเรียน</t>
  </si>
  <si>
    <t>มีการทบทวนหลักสูตรสถานศึกษาทุกปีการศึกษาโดยใช้สรุปผลการติดตามการใช้หลักสูตร ผลการวิจัยชั้นเรียนของครูหรือผลงานวิจัยอื่น ๆ ที่เกี่ยวข้อง</t>
  </si>
  <si>
    <t>ตัวบ่งชี้ที่ 10.2 จัดรายวิชาเพิ่มเติมที่หลากหลายให้ผู้เรียนเลือกเรียนตามความถนัด ความสามารถ และความสนใจ   (2.0 คะแนน)</t>
  </si>
  <si>
    <t>การมีรายวิชาเพิ่มเติมหลากหลายเพียงพอให้ผู้เรียนมีโอกาสเลือกเรียนตามความถนัดและความสนใจ</t>
  </si>
  <si>
    <t>รายวิชาเพิ่มเติมมีเนื้อหา/สาระการเรียนรู้เหมาะสมตามโครงสร้างที่จัดให้ผู้เรียนเรียน</t>
  </si>
  <si>
    <t>ผู้เรียนสามารถเลือกเรียนรายวิชาเพิ่มเติมได้ตามความต้องการ</t>
  </si>
  <si>
    <t>ตัวชี้วัด/ผลการเรียนรู้ที่คาดหวังของรายวิชาเพิ่มเติมตอบสนองจุดเน้นของสถานศึกษา</t>
  </si>
  <si>
    <t>การมีรายวิชาเพิ่มเติมที่มีการบูรณาการข้ามกลุ่มสาระอย่างน้อย ๒ รายวิชา</t>
  </si>
  <si>
    <t>ตัวบ่งชี้ที่ 10.3 จัดกิจกรรมพัฒนาผู้เรียนที่ส่งเสริมและตอบสนองความต้องการ ความสามารถ ความถนัด และความสนใจของผู้เรียน  (1.0 คะแนน)</t>
  </si>
  <si>
    <t>การจัดกิจกรรมพัฒนาผู้เรียนมีสัดส่วนเวลาเรียน และจำนวนกิจกรรมครบถ้วนตามโครงสร้างหลักสูตร</t>
  </si>
  <si>
    <t>มีการสำรวจข้อมูลผู้เรียน วางแผนการจัดกิจกรรมพัฒนาผู้เรียน กิจกรรมที่จัดส่งเสริมให้ผู้เรียนทำกิจกรรมด้วยตนเอง โดยมีครูเป็นผู้ให้คำ ปรึกษา รวมทั้งมีการติดตามตรวจสอบและสรุปรายงานผลการจัดกิจกรรมทุกภาคเรียน</t>
  </si>
  <si>
    <t>ผู้เรียนทุกคนได้เข้าร่วมกิจกรรมที่ส่งเสริมความรักชาติ ศาสนา พระมหากษัตริย์ รักความเป็นไทย และอยู่อย่างพอเพียง อย่างน้อยภาคเรียนละ ๑ ครั้ง</t>
  </si>
  <si>
    <t>ผู้เรียนทุกคนได้เข้าร่วมกิจกรรมที่ทำประโยชน์เพื่อท้องถิ่นของตน เพื่อชุมชนหรือสังคมอย่างน้อยภาคเรียนละ ๑ ครั้ง</t>
  </si>
  <si>
    <t>กิจกรรมชุมนุม/ชมรมต่าง ๆ มีหลากหลาย สามารถ
ตอบสนองความต้องการ ความถนัดและความสนใจ
ของผู้เรียนได้อย่างทั่วถึง</t>
  </si>
  <si>
    <t>ตัวบ่งชี้ที่ 10.4 สนับสนุนให้ครูจัดกระบวนการเรียนรู้ที่ให้ผู้เรียนได้ลงมือปฏิบัติจริงจนสรุปความรู้ได้ด้วยตนเอง  (1.0 คะแนน)</t>
  </si>
  <si>
    <t>การอบรมและพัฒนาครูเพื่อทบทวนความเข้าใจเกี่ยวกับหลักสูตรอิงมาตรฐานและการจัดการเรียนรู้ที่เน้นผู้เรียนเป็นสำคัญอย่างน้อยภาคเรียนละ ๑ ครั้ง</t>
  </si>
  <si>
    <t>การจัดกิจกรรมการเรียนรู้ที่ระบุในแผนการสอน/หน่วยการเรียนรู้ของครูทุกกลุ่มสาระสะท้อนว่าผู้เรียนสามารถบรรลุตามมาตรฐานและตัวชี้วัดได้</t>
  </si>
  <si>
    <t>ผู้เรียนได้มีโอกาสลงมือปฏิบัติในสถานการณ์จริงหรือใกล้เคียงสถานการณ์จริงอย่างน้อย ๑ ครั้ง ในทุกกลุ่มสาระการเรียนรู้</t>
  </si>
  <si>
    <t>การมีผลงานที่แสดงการให้ผู้เรียนอธิบายวิธีคิดและการสรุปความคิดของตนเองทุกกลุ่มสาระ</t>
  </si>
  <si>
    <t>ผลงาน/โครงการที่ใช้การวิจัยเป็นส่วนหนึ่งในการเรียนรู้อย่างน้อย ๓ กลุ่มสาระ</t>
  </si>
  <si>
    <t>ตัวบ่งชี้ที่ 10.5 นิเทศภายใน กำกับ ติดตามตรวจสอบ และนำผลไปปรับปรุงการเรียน การสอน (2.0 คะแนน)</t>
  </si>
  <si>
    <t>แผนการนิเทศที่มุ่งส่งเสริมการพัฒนาการจัดการเรียนการสอน (ระบุประเด็น จุดเน้น รูปแบบ ปฏิทินและทีมนิเทศที่ชัดเจน)</t>
  </si>
  <si>
    <t>การดำเนินการนิเทศติดตามการใช้หลักสูตรเป็นไปตามเกณฑ์</t>
  </si>
  <si>
    <t>มีการประเมินสรุปผลและรายงานผลการนิเทศทุกภาคเรียน</t>
  </si>
  <si>
    <t>มีการใช้ผลการนิเทศ การติดตามตรวจสอบมาปรับปรุงการจัดการเรียนรู้ของครูทุกกลุ่มสาระ</t>
  </si>
  <si>
    <t>การมอบหมายความรับผิดชอบผู้เรียนเป็นรายบุคคล</t>
  </si>
  <si>
    <t>การคัดกรองและจำแนกผู้เรียนเป็นรายกลุ่มตามสภาพ</t>
  </si>
  <si>
    <t>การประสานและส่งต่อการแก้ไข และพัฒนานักเรียนแก่ผู้ที่เกี่ยวข้องทั้งภายในและภายนอกสถานศึกษา</t>
  </si>
  <si>
    <t>ผลการดำเนินงานของสถานศึกษา</t>
  </si>
  <si>
    <t>การประเมินผลการจัดกิจกรรมป้องกัน แก้ไข และ
พัฒนาผู้เรียน</t>
  </si>
  <si>
    <t>แผนงาน โครงการ กิจกรรมเกี่ยวกับระบบดูแลช่วยเหลือ
ผู้เรียน</t>
  </si>
  <si>
    <t>การสำรวจข้อมูลผู้เรียนเป็นรายบุคคลด้วยวิธีการ
ที่หลากหลาย</t>
  </si>
  <si>
    <t>การจัดกิจกรรมป้องกัน แก้ไข และพัฒนาผู้เรียนตามสภาพ
อย่างเหมาะสม</t>
  </si>
  <si>
    <t>มาตรฐานที่ 11 สถานศึกษามีการจัดสภาพแวดล้อมและการบริการที่ส่งเสริมให้ผู้เรียนพัฒนาเต็มศักยภาพ  (น้ำหนักคะแนน 10 คะแนน)</t>
  </si>
  <si>
    <t>ตัวบ่งชี้ที่ 11.1 ห้องเรียน ห้องปฏิบัติการ อาคารเรียนมั่นคง สะอาดและปลอดภัย มีสิ่งอำนวยความสะดวก พอเพียง อยู่ในสภาพใช้การได้ดี 
                    สภาพแวดล้อม ร่มรื่น และมีแหล่งเรียนรู้สำหรับผู้เรียน  (4.0 คะแนน)</t>
  </si>
  <si>
    <t>ห้องเรียน ห้องปฏิบัติการ ห้องน้ำ โรงอาหาร หอประชุม</t>
  </si>
  <si>
    <t xml:space="preserve">สิ่งอำนวยความสะดวกในการเรียนรู้ </t>
  </si>
  <si>
    <t>ตัวบ่งชี้ที่ 11.2 จัดโครงการ กิจกรรมที่ส่งเสริมสุขภาพอนามัยและความปลอดภัยของผู้เรียน  (3.0 คะแนน)</t>
  </si>
  <si>
    <t>แผนงาน โครงการ กิจกรรมที่ส่งเสริมสุขภาพอนามัยและ
ความปลอดภัยของผู้เรียน ตามสุขบัญญัติแห่งชาติ
 ๑๐ ประการ</t>
  </si>
  <si>
    <t>การดำเนินการตามแผนงาน โครงการ กิจกรรมที่ส่งเสริมสุขภาพอนามัยและความปลอดภัยของผู้เรียน ตามสุขบัญญัติแห่งชาติ ๑๐ ประการ</t>
  </si>
  <si>
    <t xml:space="preserve">การประเมินโครงการ กิจกรรม และผลการดำเนินงาน
</t>
  </si>
  <si>
    <t xml:space="preserve">สภาพแวดล้อม และแหล่งเรียนรู้สำหรับผู้เรียนภายในสถานศึกษา
</t>
  </si>
  <si>
    <t>การนำผลการประเมินไปเป็นข้อมูลในการปรับปรุงพัฒนาโครงการ/กิจกรรม</t>
  </si>
  <si>
    <t>การมีส่วนร่วมของผู้ปกครอง ชุมชน ผู้บริหารสถานศึกษา คณะครู ผู้เรียนในการดำเนินงาน</t>
  </si>
  <si>
    <t>ตัวบ่งชี้ที่ 11.3 จัดห้องสมุดที่ให้บริการสื่อและเทคโนโลยีสารสนเทศที่เอื้อให้ผู้เรียนเรียนรู้ด้วยตนเองและหรือเรียนรู้แบบมีส่วนร่วม  (3.0 คะแนน)</t>
  </si>
  <si>
    <t>การจัดห้องสมุดให้มีระบบบริหารจัดการทรัพยากรสารสนเทศที่ทันสมัย</t>
  </si>
  <si>
    <t>การให้บริการสื่อและเทคโนโลยีสารสนเทศที่เอื้อให้ผู้เรียนเรียนรู้ด้วยตนเองและหรือเรียนรู้แบบมีส่วนร่วม</t>
  </si>
  <si>
    <t xml:space="preserve">ความพึงพอใจของผู้เรียน
</t>
  </si>
  <si>
    <t>มาตรฐานที่ 12 สถานศึกษามีการประกันคุณภาพภายในของสถานศึกษาตามที่กำหนดในกฎกระทรวง  (น้ำหนักคะแนน 5 คะแนน)</t>
  </si>
  <si>
    <t>ตัวบ่งชี้ที่ 12.1 กำหนดมาตรฐานการศึกษาของสถานศึกษา   (1.0 คะแนน)</t>
  </si>
  <si>
    <t>การจัดทำมาตรฐานการศึกษาของสถานศึกษา</t>
  </si>
  <si>
    <t>ความชัดเจนของมาตรฐานการศึกษาของสถานศึกษา</t>
  </si>
  <si>
    <t>ตัวบ่งชี้ที่ 12.2 จัดทำและดำเนินการตามแผนพัฒนาการจัดการศึกษาของสถานศึกษาที่มุ่งคุณภาพตามมาตรฐานการศึกษาของสถานศึกษา (1.0 คะแนน)</t>
  </si>
  <si>
    <t>ศึกษา วิเคราะห์สภาพปัญหา และความต้องการจำเป็นของสถานศึกษา และกำหนดวิสัยทัศน์ พันธกิจ และเป้าหมายด้านต่างๆ โดยมีจุดเน้นที่คุณภาพผู้เรียน สะท้อนคุณภาพความสำเร็จที่ชัดเจนและเป็นรูปธรรม โดยทุกฝ่ายมีส่วนร่วม</t>
  </si>
  <si>
    <t>กำหนดวิธีการดำเนินงานโครงการ กิจกรรม ทุกโครงการ กิจกรรมสอดคล้องกับมาตรฐานการศึกษาของสถานศึกษา</t>
  </si>
  <si>
    <t>ใช้แหล่งเรียนรู้และภูมิปัญญาท้องถิ่นจากทั้งภายในและภายนอกที่ให้การสนับสนุนทางวิชาการ</t>
  </si>
  <si>
    <t>กำหนดบทบาทหน้าที่ให้บุคลากรของสถานศึกษา ผู้เรียน ผู้ปกครอง องค์กร หน่วยงาน ชุมชน และท้องถิ่น และดำเนินงานตามที่กำหนดไว้ครบถ้วน</t>
  </si>
  <si>
    <t>กำหนดการใช้งบประมาณและทรัพยากรอย่างคุ้มค่า สอดคล้องกับเป้าหมายทุกโครงการ กิจกรรม</t>
  </si>
  <si>
    <t>จัดทำแผนปฏิบัติการประจำปีที่สอดคล้องกับแผนพัฒนาการจัดการศึกษาของสถานศึกษา</t>
  </si>
  <si>
    <t>กำหนดปฏิทินการนำแผนปฏิบัติการประจำปีไปสู่การปฏิบัติที่ชัดเจน</t>
  </si>
  <si>
    <t>เสนอแผนพัฒนาการจัดการศึกษา และแผนปฏิบัติการประจำปีต่อคณะกรรมการสถานศึกษาขั้นพื้นฐาน และหรือคณะกรรมการสถานศึกษา และหรือ คณะกรรมการบริหารสถานศึกษาให้ความเห็นชอบ</t>
  </si>
  <si>
    <t>นำแผนปฏิบัติการประจำปีแต่ละปีสู่การปฏิบัติ ตามกรอบระยะเวลา ที่โครงการ กิจกรรมกำหนดไว้</t>
  </si>
  <si>
    <t>กำกับ ติดตาม ประเมินผล และรายงานผลการดำเนินงานตามแผนปฏิบัติการประจำปี</t>
  </si>
  <si>
    <t>ตัวบ่งชี้ที่ 12.3 จัดระบบข้อมูลสารสนเทศและใช้สารสนเทศในการบริหารจัดการเพื่อพัฒนาคุณภาพสถานศึกษา (1.0 คะแนน)</t>
  </si>
  <si>
    <t>การจัดระบบข้อมูลสารสนเทศ</t>
  </si>
  <si>
    <t>การใช้สารสนเทศในการบริหารจัดการเพื่อพัฒนาคุณภาพสถานศึกษา</t>
  </si>
  <si>
    <t>ตัวบ่งชี้ที่ 12.4 ติดตามตรวจสอบและประเมินคุณภาพภายในตามมาตรฐานการศึกษาของสถานศึกษา (0.5 คะแนน)</t>
  </si>
  <si>
    <t>การติดตามตรวจสอบคุณภาพการศึกษาของสถานศึกษา</t>
  </si>
  <si>
    <t>การประเมินคุณภาพภายในตามมาตรฐานการศึกษา
ของสถานศึกษา</t>
  </si>
  <si>
    <t>ตัวบ่งชี้ที่ 12.5 นำผลการประเมินคุณภาพทั้งภายในและภายนอกไปใช้วางแผนพัฒนาคุณภาพการศึกษาอย่างต่อเนื่อง (0.5 คะแนน)</t>
  </si>
  <si>
    <t>การนำผลการประเมินคุณภาพการศึกษาไปใช้ในการวางแผนพัฒนาคุณภาพการศึกษา</t>
  </si>
  <si>
    <t>ตัวบ่งชี้ที่ 12.6 จัดทำรายงานประจำปีที่เป็นรายงานการประเมินคุณภาพภายใน (1.0 คะแนน)</t>
  </si>
  <si>
    <t>การสรุปและจัดทำรายงานประจำปีที่เป็นรายงานประเมินคุณภาพภายในของสถานศึกษา</t>
  </si>
  <si>
    <t>การนำเสนอรายงานต่อคณะกรรมการสถานศึกษาขั้นพื้นฐาน และหรือคณะกรรมการสถานศึกษา และหรือคณะกรรมการบริหารสถานศึกษาให้ความเห็นชอบ</t>
  </si>
  <si>
    <t>การเผยแพร่รายงานต่อสาธารณชน หน่วยงานต้นสังกัดและหน่วยงานที่เกี่ยวข้อง</t>
  </si>
  <si>
    <t>มาตรฐานที่ 13 สถานศึกษามีการสร้าง ส่งเสริม สนับสนุนให้สถานศึกษาเป็นสังคมแห่งการเรียนรู้   (น้ำหนักคะแนน 10 คะแนน)</t>
  </si>
  <si>
    <t>ตัวบ่งชี้ที่ 13.1 มีการสร้างและพัฒนาแหล่งเรียนรู้ภายในสถานศึกษาและใช้ประโยชน์จากแหล่งเรียนรู้ทั้งภายในและภายนอกสถานศึกษาเพื่อพัฒนาการเรียนรู้ของผู้เรียน
                    และบุคลากรของสถานศึกษารวมทั้งผู้ที่เกี่ยวข้อง  (5.0 คะแนน)</t>
  </si>
  <si>
    <t>การมีขั้นตอนการดำเนินงานสร้าง และพัฒนาแหล่งเรียนรู้ภายในสถานศึกษา โดยศึกษา วิเคราะห์ข้อมูลสารสนเทศแหล่งเรียนรู้ภายในสถานศึกษา จัดทำแผนพัฒนาและดำเนินการตามขั้นตอนตามที่กำหนด</t>
  </si>
  <si>
    <t>การดำเนินการกำกับ ติดตาม และประเมินผลการดำเนินงานในข้อ ๑ และนำผลไปปรับปรุงพัฒนาอย่างต่อเนื่อง</t>
  </si>
  <si>
    <t>การดำเนินงานในการส่งเสริมและสนับสนุนให้ผู้เรียน บุคลากรในสถานศึกษาและผู้ที่มีส่วนเกี่ยวข้องเกิดกระบวนการเรียนรู้จากแหล่งเรียนรู้ภายนอกสถานศึกษา โดยศึกษาอย่างมีขั้นตอน วิเคราะห์ข้อมูลสารสนเทศแหล่งเรียนรู้ภายนอกสถานศึกษา จัดทำแผนพัฒนาและดำเนินการตามขั้นตอนตามที่กำหนด</t>
  </si>
  <si>
    <t xml:space="preserve">การดำเนินการกำกับ ติดตาม และประเมินผลการดำเนินงานในข้อ ๓ และนำผลไปปรับปรุงพัฒนาอย่างต่อเนื่อง </t>
  </si>
  <si>
    <t>การสรุปรายงานผลการใช้ประประโยชน์จากแหล่งเรียนรู้ทั้งภายในและภายนอกสถานศึกษา</t>
  </si>
  <si>
    <t>ตัวบ่งชี้ที่ 13.2 มีการแลกเปลี่ยนเรียนรู้ระหว่างบุคลากรภายในสถานศึกษา ระหว่างสถานศึกษากับครอบครัว ชุมชนและองค์กรที่เกี่ยวข้อง  (5.0 คะแนน)</t>
  </si>
  <si>
    <t>การกำหนดแนวทางการส่งเสริม สนับสนุนให้มีการแลกเปลี่ยนเรียนรู้ระหว่างบุคลากรภายในสถานศึกษาผ่านกิจกรรม สื่อเทคโนโลยีสารสนเทศหรือแหล่งเรียนรู้ต่าง ๆภายในสถานศึกษา และดำเนินการตามแนวทางที่กำหนด</t>
  </si>
  <si>
    <t>การระบุความรู้ที่จำเป็น (Knowledge Mapping) กลั่นกรองความรู้ที่ได้จากการแลกเปลี่ยนเรียนรู้ในข้อ ๑ มาแบ่งปันความรู้ให้กับบุคลากรภายในสถานศึกษา</t>
  </si>
  <si>
    <t>การกำหนดแนวทางการส่งเสริม สนับสนุนให้มีการแลกเปลี่ยนเรียนรู้ระหว่างบุคลากรสถานศึกษากับครอบครัว ชุมชน และองค์กรที่เกี่ยวข้องผ่านกิจกรรม สื่อเทคโนโลยีสารสนเทศหรือแหล่งเรียนรู้ต่าง ๆ ทั้งภายในและภายนอกสถานศึกษา และดำเนินการตามแนวทางที่กำหนด</t>
  </si>
  <si>
    <t xml:space="preserve">การระบุความรู้ที่จำเป็น (Knowledge Mapping) กลั่นกรองความรู้ที่ได้จากการแลกเปลี่ยนเรียนรู้ในข้อ ๓ มาแบ่งปันความรู้ให้กับครอบครัว ชุมชน และองค์กรที่เกี่ยวข้อง </t>
  </si>
  <si>
    <t>การสร้างเครือข่ายการเรียนรู้ทั้งภายในและภายนอกสถานศึกษา มีการเผยแพร่ความรู้ และนำความรู้ไปใช้ประโยชน์</t>
  </si>
  <si>
    <t>มาตรฐานที่ 14 การพัฒนาสถานศึกษาให้บรรลุเป้าหมายตามวิสัยทัศน์ ปรัชญาและจุดเน้นที่กำหนดขึ้น   (น้ำหนักคะแนน 5 คะแนน)</t>
  </si>
  <si>
    <t>ตัวบ่งชี้ที่ 14.1 จัดโครงการ กิจกรรมที่ส่งเสริมให้ผู้เรียนบรรลุตามเป้าหมายวิสัยทัศน์ ปรัชญา และจุดเน้นของสถานศึกษา  (3.0 คะแนน)</t>
  </si>
  <si>
    <t>โครงการ กิจกรรมสอดคล้องกับวิสัยทัศน์ ปรัชญา จุดเน้น เป้าหมาย และกลยุทธ์ ของสถานศึกษา และได้รับการเห็นชอบจากคณะกรรมการสถานศึกษา</t>
  </si>
  <si>
    <t>บุคลากร ผู้เกี่ยวข้องและผู้เรียนได้ปฏิบัติตามกลยุทธ์ โครงการหรือกิจกรรมที่สถานศึกษากำหนดอย่างครบถ้วน</t>
  </si>
  <si>
    <t>การดำเนินงานตามกลยุทธ์ โครงการ กิจกรรม และจุดเน้น ได้รับการกำกับติดตาม และนิเทศอย่างสม่ำเสมอ</t>
  </si>
  <si>
    <t>สถานศึกษามีรายงานสรุปผลการดำเนินงานโครงการ กิจกรรม ที่สนับสนุนส่งเสริมผู้เรียนที่บรรลุตามเป้าหมาย วิสัยทัศน์ ปรัชญา และจุดเน้นของสถานศึกษา</t>
  </si>
  <si>
    <t>การจัดกิจกรรม โครงการในแผนพัฒนาการจัดการศึกษา 
แผนปฏิบัติการประจำปีของสถานศึกษาที่จัดทำขึ้นจากการ
มีส่วนร่วมของผู้บริหาร ครู บุคลากร ชุมชนและองค์กร
ภายนอก</t>
  </si>
  <si>
    <t>ตัวบ่งชี้ที่ 14.2 ผลการดำเนินงานส่งเสริมให้ผู้เรียนบรรลุตามเป้าหมายวิสัยทัศน์ ปรัชญา และจุดเน้นของสถานศึกษา  (2.0 คะแนน)</t>
  </si>
  <si>
    <t>ผลการดำเนินงานบรรลุตามเป้าหมาย วิสัยทัศน์ ปรัชญา และจุดเน้นของสถานศึกษา</t>
  </si>
  <si>
    <t>มาตรฐานที่ 15 การจัดกิจกรรมตามนโยบาย จุดเน้น แนวทางการปฏิรูปการศึกษาเพื่อพัฒนาและส่งเสริมสถานศึกษาให้ยกระดับคุณภาพสูงขึ้น (น้ำหนักคะแนน 5 คะแนน)</t>
  </si>
  <si>
    <t>ตัวบ่งชี้ที่ 15.1 จัดโครงการ กิจกรรมเพื่อตอบสนองนโยบาย จุดเน้น ตามแนวทางการปฏิรูปการศึกษา  (3.0 คะแนน)</t>
  </si>
  <si>
    <t>การศึกษา วิเคราะห์ และใช้ข้อมูลสารสนเทศด้านนโยบายของต้นสังกัด จุดเน้นตามแนวทางปฏิรูปการศึกษาในการจัดทำแผนงาน โครงการ</t>
  </si>
  <si>
    <t>การมีข้อตกลงร่วมกันระหว่างสถานศึกษาและหน่วยงานต้นสังกัด หรือหน่วยงานอื่นๆ</t>
  </si>
  <si>
    <t>โครงการ กิจกรรมพิเศษเด่นชัดตอบสนองนโยบาย จุดเน้นตามแนวทางปฏิรูปการศึกษา อย่างน้อย ๒ โครงการหรือกิจกรรมพิเศษต่อปีการศึกษา</t>
  </si>
  <si>
    <t>การดำเนินงานโครงการ กิจกรรมพิเศษ เป็นระบบตามวงจรคุณภาพ (PDCA) ย้อนหลัง ๓ ปี</t>
  </si>
  <si>
    <t>การมีส่วนร่วมของผู้บริหารสถานศึกษา ครู ผู้เรียน ผู้ปกครอง และผู้เกี่ยวข้องต่อการดำเนินงานตามโครงการ กิจกรรมพิเศษ</t>
  </si>
  <si>
    <t>การนิเทศ  ติดตามการดำเนินงานตามโครงการ กิจกรรมพิเศษอย่างต่อเนื่อง</t>
  </si>
  <si>
    <t>การสรุปโครงการ กิจกรรมพิเศษที่แสดงให้เห็นถึงสัมฤทธิผลของโครงการ กิจกรรมพิเศษตอบสนองนโยบาย และจุดเน้นตามแนวทางปฏิรูปการศึกษา</t>
  </si>
  <si>
    <t>ตัวบ่งชี้ที่ 15.2 ผลการดำเนินงานบรรลุเป้าหมาย   (2.0 คะแนน)</t>
  </si>
  <si>
    <t>ผลสัมฤทธิ์ของโครงการ กิจกรรมพิเศษบรรลุตามเป้าหมาย</t>
  </si>
  <si>
    <t>บุคลากรในสถานศึกษามีส่วนร่วมและมีความพึงพอใจต่อผลการดำเนินงานโครงการ กิจกรรมพิเศษ</t>
  </si>
  <si>
    <t>ผลที่เกิดขึ้นจากการดำเนินงานโครงการ กิจกรรมพิเศษเกิดประโยชน์เป็นแบบอย่างและสร้างคุณค่าแก่สถานศึกษาและ หรือชุมชนรอบสถานศึกษา</t>
  </si>
  <si>
    <t>การกระตุ้นครูและบุคลากรให้ร่วมมือในการพัฒนาคุณภาพ
ผู้เรียน</t>
  </si>
  <si>
    <t>การคิดริเริ่ม เทคนิค วิธีการใหม่ ๆ มาใช้ในการพัฒนา
คุณภาพผู้เรียน</t>
  </si>
  <si>
    <t>ความสามารถในการแสดงทิศทางของการพัฒนาการศึกษา
ของสถานศึกษาในอนาคต ที่สอดคล้องกับบริบทของ
สถานศึกษาและชุมชน</t>
  </si>
  <si>
    <t>ตัวบ่งชี้ที่ 10.6 จัดระบบดูแลช่วยเหลือผู้เรียนที่มีประสิทธิภาพและครอบคลุมถึงผู้เรียนทุกคน (2.0 คะแนน)</t>
  </si>
  <si>
    <t>Update_56.06.06</t>
  </si>
  <si>
    <t>สำนักงานพระพุทธศาสนาแห่งชาติ</t>
  </si>
  <si>
    <t>2557</t>
  </si>
  <si>
    <t>นายพัฒนพล  คำกมล</t>
  </si>
  <si>
    <t>นายมงคล  นิมยมเหมาะ</t>
  </si>
  <si>
    <t>นาย ก</t>
  </si>
  <si>
    <t>นาย ข</t>
  </si>
  <si>
    <t>นาย ค</t>
  </si>
  <si>
    <t>นาย ง</t>
  </si>
  <si>
    <t>นาย จ</t>
  </si>
  <si>
    <t>4 พฤษภาคม 2557</t>
  </si>
  <si>
    <t>โรงเรียนกันทรลักษ์ธรรมวิทย์</t>
  </si>
  <si>
    <t>พระมหามนูญ จิตฺตนายโก</t>
  </si>
  <si>
    <t>รองประธานกลุ่มที่ ๑๑</t>
  </si>
  <si>
    <t>นายเสถึยร  เหล่าคนค้า</t>
  </si>
  <si>
    <t>นายชินภัทร์  พิมลา</t>
  </si>
</sst>
</file>

<file path=xl/styles.xml><?xml version="1.0" encoding="utf-8"?>
<styleSheet xmlns="http://schemas.openxmlformats.org/spreadsheetml/2006/main">
  <numFmts count="1">
    <numFmt numFmtId="187" formatCode="0.0"/>
  </numFmts>
  <fonts count="24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color theme="1"/>
      <name val="EucrosiaUPC"/>
      <family val="1"/>
      <charset val="222"/>
    </font>
    <font>
      <sz val="14"/>
      <color theme="1"/>
      <name val="EucrosiaUPC"/>
      <family val="1"/>
      <charset val="222"/>
    </font>
    <font>
      <sz val="12"/>
      <color theme="1"/>
      <name val="EucrosiaUPC"/>
      <family val="1"/>
      <charset val="222"/>
    </font>
    <font>
      <sz val="14"/>
      <name val="EucrosiaUPC"/>
      <family val="1"/>
      <charset val="222"/>
    </font>
    <font>
      <sz val="16"/>
      <color theme="1"/>
      <name val="Eucrosi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6" tint="0.79998168889431442"/>
      <name val="TH SarabunPSK"/>
      <family val="2"/>
    </font>
    <font>
      <sz val="12"/>
      <color theme="1"/>
      <name val="EucrosiaUPC"/>
      <family val="1"/>
    </font>
    <font>
      <sz val="12"/>
      <color theme="1"/>
      <name val="Tahoma"/>
      <family val="2"/>
      <charset val="222"/>
      <scheme val="minor"/>
    </font>
    <font>
      <sz val="14"/>
      <color theme="1"/>
      <name val="EucrosiaUPC"/>
      <family val="1"/>
    </font>
    <font>
      <b/>
      <sz val="16"/>
      <color theme="1"/>
      <name val="EucrosiaUPC"/>
      <family val="1"/>
      <charset val="222"/>
    </font>
    <font>
      <b/>
      <sz val="14"/>
      <color theme="1"/>
      <name val="EucrosiaUPC"/>
      <family val="1"/>
    </font>
    <font>
      <sz val="16"/>
      <color theme="2" tint="-9.9978637043366805E-2"/>
      <name val="TH SarabunPSK"/>
      <family val="2"/>
    </font>
    <font>
      <sz val="24"/>
      <name val="TH SarabunPSK"/>
      <family val="2"/>
    </font>
    <font>
      <sz val="24"/>
      <color theme="9" tint="0.59999389629810485"/>
      <name val="TH SarabunPSK"/>
      <family val="2"/>
    </font>
    <font>
      <sz val="24"/>
      <color theme="7" tint="0.3999755851924192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theme="1"/>
      <name val="EucrosiaUPC"/>
      <family val="1"/>
    </font>
    <font>
      <sz val="16"/>
      <color theme="1"/>
      <name val="EucrosiaUPC"/>
      <family val="1"/>
    </font>
    <font>
      <sz val="16"/>
      <color theme="7" tint="-0.499984740745262"/>
      <name val="EucrosiaUPC"/>
      <family val="1"/>
      <charset val="222"/>
    </font>
    <font>
      <u/>
      <sz val="16"/>
      <color theme="1"/>
      <name val="EucrosiaUPC"/>
      <family val="1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6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6" fillId="2" borderId="0" xfId="0" applyFont="1" applyFill="1" applyAlignment="1" applyProtection="1">
      <alignment vertical="center" shrinkToFit="1"/>
      <protection hidden="1"/>
    </xf>
    <xf numFmtId="0" fontId="3" fillId="0" borderId="0" xfId="0" applyFont="1" applyProtection="1">
      <protection hidden="1"/>
    </xf>
    <xf numFmtId="0" fontId="7" fillId="3" borderId="0" xfId="0" applyFont="1" applyFill="1" applyBorder="1" applyProtection="1">
      <protection hidden="1"/>
    </xf>
    <xf numFmtId="0" fontId="7" fillId="6" borderId="0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8" fillId="4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protection hidden="1"/>
    </xf>
    <xf numFmtId="0" fontId="7" fillId="4" borderId="0" xfId="0" applyFont="1" applyFill="1" applyProtection="1">
      <protection hidden="1"/>
    </xf>
    <xf numFmtId="0" fontId="7" fillId="7" borderId="0" xfId="0" applyFont="1" applyFill="1" applyBorder="1" applyProtection="1">
      <protection hidden="1"/>
    </xf>
    <xf numFmtId="0" fontId="7" fillId="4" borderId="8" xfId="0" applyFont="1" applyFill="1" applyBorder="1" applyProtection="1">
      <protection hidden="1"/>
    </xf>
    <xf numFmtId="0" fontId="5" fillId="3" borderId="4" xfId="0" applyFont="1" applyFill="1" applyBorder="1" applyAlignment="1" applyProtection="1">
      <alignment horizontal="left" vertical="center" shrinkToFit="1"/>
      <protection locked="0" hidden="1"/>
    </xf>
    <xf numFmtId="0" fontId="3" fillId="2" borderId="0" xfId="0" applyFont="1" applyFill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Protection="1"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protection hidden="1"/>
    </xf>
    <xf numFmtId="0" fontId="0" fillId="0" borderId="0" xfId="0" applyAlignment="1">
      <alignment horizontal="center" vertical="center"/>
    </xf>
    <xf numFmtId="0" fontId="5" fillId="8" borderId="4" xfId="0" applyFont="1" applyFill="1" applyBorder="1" applyAlignment="1" applyProtection="1">
      <alignment horizontal="left" vertical="center" shrinkToFit="1"/>
      <protection hidden="1"/>
    </xf>
    <xf numFmtId="0" fontId="4" fillId="8" borderId="12" xfId="0" applyFont="1" applyFill="1" applyBorder="1" applyAlignment="1" applyProtection="1">
      <alignment horizontal="center" vertical="center" textRotation="90" wrapText="1"/>
      <protection hidden="1"/>
    </xf>
    <xf numFmtId="0" fontId="4" fillId="8" borderId="13" xfId="0" applyFont="1" applyFill="1" applyBorder="1" applyAlignment="1" applyProtection="1">
      <alignment horizontal="center" vertical="center" textRotation="90" wrapText="1"/>
      <protection hidden="1"/>
    </xf>
    <xf numFmtId="0" fontId="3" fillId="8" borderId="12" xfId="0" applyFont="1" applyFill="1" applyBorder="1" applyAlignment="1" applyProtection="1">
      <alignment horizontal="center" vertical="center" shrinkToFit="1"/>
      <protection hidden="1"/>
    </xf>
    <xf numFmtId="0" fontId="3" fillId="8" borderId="13" xfId="0" applyFont="1" applyFill="1" applyBorder="1" applyAlignment="1" applyProtection="1">
      <alignment horizontal="center" vertical="center" shrinkToFit="1"/>
      <protection hidden="1"/>
    </xf>
    <xf numFmtId="0" fontId="3" fillId="12" borderId="0" xfId="0" applyFont="1" applyFill="1" applyProtection="1">
      <protection hidden="1"/>
    </xf>
    <xf numFmtId="0" fontId="6" fillId="12" borderId="0" xfId="0" applyFont="1" applyFill="1" applyProtection="1">
      <protection hidden="1"/>
    </xf>
    <xf numFmtId="0" fontId="3" fillId="12" borderId="0" xfId="0" applyFont="1" applyFill="1" applyAlignment="1" applyProtection="1">
      <alignment vertical="center" shrinkToFit="1"/>
      <protection hidden="1"/>
    </xf>
    <xf numFmtId="0" fontId="6" fillId="12" borderId="0" xfId="0" applyFont="1" applyFill="1" applyAlignment="1" applyProtection="1">
      <alignment vertical="center" shrinkToFit="1"/>
      <protection hidden="1"/>
    </xf>
    <xf numFmtId="0" fontId="6" fillId="12" borderId="0" xfId="0" applyFont="1" applyFill="1" applyAlignment="1" applyProtection="1">
      <alignment horizontal="center"/>
      <protection hidden="1"/>
    </xf>
    <xf numFmtId="0" fontId="3" fillId="12" borderId="0" xfId="0" applyFont="1" applyFill="1" applyAlignment="1" applyProtection="1">
      <alignment horizontal="center"/>
      <protection hidden="1"/>
    </xf>
    <xf numFmtId="0" fontId="6" fillId="12" borderId="0" xfId="0" applyFont="1" applyFill="1" applyAlignment="1" applyProtection="1">
      <alignment horizontal="center" vertical="center" shrinkToFit="1"/>
      <protection hidden="1"/>
    </xf>
    <xf numFmtId="0" fontId="3" fillId="14" borderId="0" xfId="0" applyFont="1" applyFill="1" applyAlignment="1" applyProtection="1">
      <alignment horizontal="center" vertical="center" shrinkToFit="1"/>
      <protection hidden="1"/>
    </xf>
    <xf numFmtId="0" fontId="3" fillId="9" borderId="6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3" fillId="9" borderId="9" xfId="0" applyFont="1" applyFill="1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 applyProtection="1">
      <alignment horizontal="center" vertical="center" shrinkToFit="1"/>
      <protection hidden="1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6" fillId="12" borderId="0" xfId="0" applyFont="1" applyFill="1" applyAlignment="1" applyProtection="1">
      <alignment horizontal="center" wrapText="1"/>
      <protection hidden="1"/>
    </xf>
    <xf numFmtId="0" fontId="3" fillId="12" borderId="0" xfId="0" applyFont="1" applyFill="1" applyAlignment="1" applyProtection="1">
      <alignment horizontal="right" wrapText="1"/>
      <protection hidden="1"/>
    </xf>
    <xf numFmtId="0" fontId="6" fillId="12" borderId="0" xfId="0" applyFont="1" applyFill="1" applyAlignment="1" applyProtection="1">
      <alignment horizontal="right"/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12" borderId="0" xfId="0" applyFont="1" applyFill="1" applyAlignment="1" applyProtection="1">
      <alignment horizontal="left"/>
      <protection hidden="1"/>
    </xf>
    <xf numFmtId="0" fontId="3" fillId="12" borderId="0" xfId="0" applyFont="1" applyFill="1" applyAlignment="1" applyProtection="1">
      <alignment horizontal="right"/>
      <protection hidden="1"/>
    </xf>
    <xf numFmtId="0" fontId="3" fillId="13" borderId="1" xfId="0" applyFont="1" applyFill="1" applyBorder="1" applyAlignment="1" applyProtection="1">
      <alignment horizontal="right"/>
      <protection hidden="1"/>
    </xf>
    <xf numFmtId="2" fontId="3" fillId="13" borderId="1" xfId="0" applyNumberFormat="1" applyFont="1" applyFill="1" applyBorder="1" applyAlignment="1" applyProtection="1">
      <alignment horizontal="right"/>
      <protection hidden="1"/>
    </xf>
    <xf numFmtId="0" fontId="3" fillId="12" borderId="1" xfId="0" applyFont="1" applyFill="1" applyBorder="1" applyAlignment="1" applyProtection="1">
      <alignment horizontal="center"/>
      <protection hidden="1"/>
    </xf>
    <xf numFmtId="0" fontId="6" fillId="15" borderId="1" xfId="0" applyFont="1" applyFill="1" applyBorder="1" applyAlignment="1" applyProtection="1">
      <alignment horizontal="center"/>
      <protection hidden="1"/>
    </xf>
    <xf numFmtId="0" fontId="6" fillId="13" borderId="1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 vertical="center" shrinkToFit="1"/>
      <protection hidden="1"/>
    </xf>
    <xf numFmtId="0" fontId="3" fillId="3" borderId="3" xfId="0" applyFont="1" applyFill="1" applyBorder="1" applyAlignment="1" applyProtection="1">
      <alignment horizontal="center" vertical="center" shrinkToFit="1"/>
      <protection hidden="1"/>
    </xf>
    <xf numFmtId="0" fontId="3" fillId="3" borderId="11" xfId="0" applyFont="1" applyFill="1" applyBorder="1" applyAlignment="1" applyProtection="1">
      <alignment horizontal="center" vertical="center" shrinkToFit="1"/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6" fillId="15" borderId="0" xfId="0" applyFont="1" applyFill="1" applyProtection="1">
      <protection hidden="1"/>
    </xf>
    <xf numFmtId="2" fontId="3" fillId="16" borderId="0" xfId="0" applyNumberFormat="1" applyFont="1" applyFill="1" applyAlignment="1" applyProtection="1">
      <alignment vertical="center" shrinkToFit="1"/>
      <protection hidden="1"/>
    </xf>
    <xf numFmtId="0" fontId="3" fillId="12" borderId="0" xfId="0" applyFont="1" applyFill="1" applyAlignment="1" applyProtection="1">
      <alignment horizontal="center" vertical="center" shrinkToFit="1"/>
      <protection hidden="1"/>
    </xf>
    <xf numFmtId="2" fontId="3" fillId="12" borderId="0" xfId="0" applyNumberFormat="1" applyFont="1" applyFill="1" applyAlignment="1" applyProtection="1">
      <alignment vertical="center" shrinkToFit="1"/>
      <protection hidden="1"/>
    </xf>
    <xf numFmtId="0" fontId="6" fillId="16" borderId="0" xfId="0" applyFont="1" applyFill="1" applyProtection="1">
      <protection locked="0"/>
    </xf>
    <xf numFmtId="0" fontId="2" fillId="12" borderId="0" xfId="0" applyFont="1" applyFill="1" applyBorder="1" applyAlignment="1" applyProtection="1">
      <protection hidden="1"/>
    </xf>
    <xf numFmtId="0" fontId="13" fillId="12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Fill="1" applyBorder="1" applyAlignment="1" applyProtection="1">
      <alignment wrapText="1"/>
      <protection hidden="1"/>
    </xf>
    <xf numFmtId="187" fontId="14" fillId="0" borderId="14" xfId="0" applyNumberFormat="1" applyFont="1" applyFill="1" applyBorder="1" applyAlignment="1" applyProtection="1">
      <alignment horizontal="center" vertical="top" shrinkToFit="1"/>
      <protection hidden="1"/>
    </xf>
    <xf numFmtId="2" fontId="14" fillId="0" borderId="14" xfId="0" applyNumberFormat="1" applyFont="1" applyFill="1" applyBorder="1" applyAlignment="1" applyProtection="1">
      <alignment horizontal="center" vertical="top" shrinkToFit="1"/>
      <protection hidden="1"/>
    </xf>
    <xf numFmtId="0" fontId="14" fillId="0" borderId="14" xfId="0" applyFont="1" applyFill="1" applyBorder="1" applyAlignment="1" applyProtection="1">
      <alignment horizontal="center" vertical="top" shrinkToFit="1"/>
      <protection hidden="1"/>
    </xf>
    <xf numFmtId="0" fontId="3" fillId="0" borderId="3" xfId="0" applyFont="1" applyFill="1" applyBorder="1" applyAlignment="1" applyProtection="1">
      <alignment horizontal="left" wrapText="1"/>
      <protection hidden="1"/>
    </xf>
    <xf numFmtId="0" fontId="3" fillId="0" borderId="3" xfId="0" applyFont="1" applyFill="1" applyBorder="1" applyAlignment="1" applyProtection="1">
      <alignment horizontal="center" vertical="top" shrinkToFit="1"/>
      <protection hidden="1"/>
    </xf>
    <xf numFmtId="2" fontId="3" fillId="0" borderId="3" xfId="0" applyNumberFormat="1" applyFont="1" applyFill="1" applyBorder="1" applyAlignment="1" applyProtection="1">
      <alignment horizontal="center" vertical="top" shrinkToFit="1"/>
      <protection hidden="1"/>
    </xf>
    <xf numFmtId="0" fontId="3" fillId="0" borderId="1" xfId="0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 applyProtection="1">
      <alignment horizontal="center" vertical="top" shrinkToFit="1"/>
      <protection hidden="1"/>
    </xf>
    <xf numFmtId="187" fontId="3" fillId="0" borderId="1" xfId="0" applyNumberFormat="1" applyFont="1" applyFill="1" applyBorder="1" applyAlignment="1" applyProtection="1">
      <alignment horizontal="center" vertical="top" shrinkToFit="1"/>
      <protection hidden="1"/>
    </xf>
    <xf numFmtId="0" fontId="3" fillId="0" borderId="15" xfId="0" applyFont="1" applyFill="1" applyBorder="1" applyAlignment="1" applyProtection="1">
      <alignment horizontal="left" wrapText="1"/>
      <protection hidden="1"/>
    </xf>
    <xf numFmtId="0" fontId="3" fillId="0" borderId="15" xfId="0" applyFont="1" applyFill="1" applyBorder="1" applyAlignment="1" applyProtection="1">
      <alignment horizontal="center" vertical="top" shrinkToFit="1"/>
      <protection hidden="1"/>
    </xf>
    <xf numFmtId="2" fontId="3" fillId="0" borderId="15" xfId="0" applyNumberFormat="1" applyFont="1" applyFill="1" applyBorder="1" applyAlignment="1" applyProtection="1">
      <alignment horizontal="center" vertical="top" shrinkToFit="1"/>
      <protection hidden="1"/>
    </xf>
    <xf numFmtId="187" fontId="3" fillId="0" borderId="15" xfId="0" applyNumberFormat="1" applyFont="1" applyFill="1" applyBorder="1" applyAlignment="1" applyProtection="1">
      <alignment horizontal="center" vertical="top" shrinkToFit="1"/>
      <protection hidden="1"/>
    </xf>
    <xf numFmtId="0" fontId="3" fillId="0" borderId="0" xfId="0" applyFont="1" applyFill="1" applyProtection="1">
      <protection hidden="1"/>
    </xf>
    <xf numFmtId="0" fontId="3" fillId="5" borderId="14" xfId="0" applyFont="1" applyFill="1" applyBorder="1" applyAlignment="1" applyProtection="1">
      <alignment horizontal="center" vertical="top" shrinkToFit="1"/>
      <protection hidden="1"/>
    </xf>
    <xf numFmtId="0" fontId="3" fillId="8" borderId="4" xfId="0" applyFont="1" applyFill="1" applyBorder="1" applyAlignment="1" applyProtection="1">
      <alignment vertical="center"/>
      <protection hidden="1"/>
    </xf>
    <xf numFmtId="0" fontId="3" fillId="8" borderId="5" xfId="0" applyFont="1" applyFill="1" applyBorder="1" applyAlignment="1" applyProtection="1">
      <alignment vertical="center"/>
      <protection hidden="1"/>
    </xf>
    <xf numFmtId="187" fontId="6" fillId="6" borderId="1" xfId="0" applyNumberFormat="1" applyFont="1" applyFill="1" applyBorder="1" applyAlignment="1" applyProtection="1">
      <alignment horizontal="right"/>
      <protection hidden="1"/>
    </xf>
    <xf numFmtId="0" fontId="3" fillId="5" borderId="3" xfId="0" applyFont="1" applyFill="1" applyBorder="1" applyAlignment="1" applyProtection="1">
      <alignment horizontal="center" vertical="top" shrinkToFit="1"/>
      <protection hidden="1"/>
    </xf>
    <xf numFmtId="0" fontId="3" fillId="5" borderId="1" xfId="0" applyFont="1" applyFill="1" applyBorder="1" applyAlignment="1" applyProtection="1">
      <alignment horizontal="center" vertical="top" shrinkToFit="1"/>
      <protection hidden="1"/>
    </xf>
    <xf numFmtId="187" fontId="3" fillId="17" borderId="14" xfId="0" applyNumberFormat="1" applyFont="1" applyFill="1" applyBorder="1" applyAlignment="1" applyProtection="1">
      <alignment horizontal="center" vertical="center" wrapText="1"/>
      <protection hidden="1"/>
    </xf>
    <xf numFmtId="2" fontId="3" fillId="17" borderId="14" xfId="0" applyNumberFormat="1" applyFont="1" applyFill="1" applyBorder="1" applyAlignment="1" applyProtection="1">
      <alignment horizontal="center" vertical="center" wrapText="1"/>
      <protection hidden="1"/>
    </xf>
    <xf numFmtId="0" fontId="14" fillId="17" borderId="21" xfId="0" applyFont="1" applyFill="1" applyBorder="1" applyAlignment="1" applyProtection="1">
      <alignment horizontal="center" vertical="center" shrinkToFit="1"/>
      <protection hidden="1"/>
    </xf>
    <xf numFmtId="0" fontId="14" fillId="17" borderId="14" xfId="0" applyFont="1" applyFill="1" applyBorder="1" applyAlignment="1" applyProtection="1">
      <alignment horizontal="center" vertical="center" shrinkToFit="1"/>
      <protection hidden="1"/>
    </xf>
    <xf numFmtId="0" fontId="3" fillId="18" borderId="14" xfId="0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 applyProtection="1">
      <alignment horizontal="center" vertical="top" shrinkToFit="1"/>
      <protection locked="0"/>
    </xf>
    <xf numFmtId="2" fontId="3" fillId="0" borderId="1" xfId="0" applyNumberFormat="1" applyFont="1" applyFill="1" applyBorder="1" applyAlignment="1" applyProtection="1">
      <alignment horizontal="center" vertical="top" shrinkToFit="1"/>
      <protection locked="0"/>
    </xf>
    <xf numFmtId="0" fontId="3" fillId="18" borderId="3" xfId="0" applyFont="1" applyFill="1" applyBorder="1" applyAlignment="1" applyProtection="1">
      <alignment horizontal="left" wrapText="1"/>
      <protection hidden="1"/>
    </xf>
    <xf numFmtId="0" fontId="3" fillId="18" borderId="1" xfId="0" applyFont="1" applyFill="1" applyBorder="1" applyAlignment="1" applyProtection="1">
      <alignment horizontal="left" wrapText="1"/>
      <protection hidden="1"/>
    </xf>
    <xf numFmtId="0" fontId="3" fillId="18" borderId="15" xfId="0" applyFont="1" applyFill="1" applyBorder="1" applyAlignment="1" applyProtection="1">
      <alignment horizontal="left" wrapText="1"/>
      <protection hidden="1"/>
    </xf>
    <xf numFmtId="0" fontId="3" fillId="18" borderId="0" xfId="0" applyFont="1" applyFill="1" applyProtection="1">
      <protection hidden="1"/>
    </xf>
    <xf numFmtId="187" fontId="14" fillId="18" borderId="14" xfId="0" applyNumberFormat="1" applyFont="1" applyFill="1" applyBorder="1" applyAlignment="1" applyProtection="1">
      <alignment horizontal="center" vertical="top" shrinkToFit="1"/>
      <protection hidden="1"/>
    </xf>
    <xf numFmtId="2" fontId="14" fillId="18" borderId="14" xfId="0" applyNumberFormat="1" applyFont="1" applyFill="1" applyBorder="1" applyAlignment="1" applyProtection="1">
      <alignment horizontal="center" vertical="top" shrinkToFit="1"/>
      <protection hidden="1"/>
    </xf>
    <xf numFmtId="0" fontId="14" fillId="18" borderId="21" xfId="0" applyFont="1" applyFill="1" applyBorder="1" applyAlignment="1" applyProtection="1">
      <alignment horizontal="center" vertical="top" shrinkToFit="1"/>
      <protection hidden="1"/>
    </xf>
    <xf numFmtId="0" fontId="14" fillId="18" borderId="14" xfId="0" applyFont="1" applyFill="1" applyBorder="1" applyAlignment="1" applyProtection="1">
      <alignment horizontal="center" vertical="top" shrinkToFit="1"/>
      <protection hidden="1"/>
    </xf>
    <xf numFmtId="0" fontId="3" fillId="18" borderId="3" xfId="0" applyFont="1" applyFill="1" applyBorder="1" applyAlignment="1" applyProtection="1">
      <alignment horizontal="center" vertical="top" shrinkToFit="1"/>
      <protection hidden="1"/>
    </xf>
    <xf numFmtId="2" fontId="3" fillId="18" borderId="3" xfId="0" applyNumberFormat="1" applyFont="1" applyFill="1" applyBorder="1" applyAlignment="1" applyProtection="1">
      <alignment horizontal="center" vertical="top" shrinkToFit="1"/>
      <protection hidden="1"/>
    </xf>
    <xf numFmtId="0" fontId="14" fillId="18" borderId="19" xfId="0" applyFont="1" applyFill="1" applyBorder="1" applyAlignment="1" applyProtection="1">
      <alignment horizontal="center" vertical="top" shrinkToFit="1"/>
      <protection hidden="1"/>
    </xf>
    <xf numFmtId="0" fontId="3" fillId="18" borderId="1" xfId="0" applyFont="1" applyFill="1" applyBorder="1" applyAlignment="1" applyProtection="1">
      <alignment horizontal="center" vertical="top" shrinkToFit="1"/>
      <protection hidden="1"/>
    </xf>
    <xf numFmtId="0" fontId="14" fillId="18" borderId="1" xfId="0" applyFont="1" applyFill="1" applyBorder="1" applyAlignment="1" applyProtection="1">
      <alignment horizontal="center" vertical="top" shrinkToFit="1"/>
      <protection hidden="1"/>
    </xf>
    <xf numFmtId="187" fontId="3" fillId="18" borderId="1" xfId="0" applyNumberFormat="1" applyFont="1" applyFill="1" applyBorder="1" applyAlignment="1" applyProtection="1">
      <alignment horizontal="center" vertical="top" shrinkToFit="1"/>
      <protection hidden="1"/>
    </xf>
    <xf numFmtId="187" fontId="3" fillId="18" borderId="15" xfId="0" applyNumberFormat="1" applyFont="1" applyFill="1" applyBorder="1" applyAlignment="1" applyProtection="1">
      <alignment horizontal="center" vertical="top" shrinkToFit="1"/>
      <protection hidden="1"/>
    </xf>
    <xf numFmtId="187" fontId="3" fillId="18" borderId="3" xfId="0" applyNumberFormat="1" applyFont="1" applyFill="1" applyBorder="1" applyAlignment="1" applyProtection="1">
      <alignment horizontal="center" vertical="top" shrinkToFit="1"/>
      <protection hidden="1"/>
    </xf>
    <xf numFmtId="0" fontId="14" fillId="18" borderId="15" xfId="0" applyFont="1" applyFill="1" applyBorder="1" applyAlignment="1" applyProtection="1">
      <alignment horizontal="center" vertical="top" shrinkToFit="1"/>
      <protection hidden="1"/>
    </xf>
    <xf numFmtId="0" fontId="6" fillId="18" borderId="0" xfId="0" applyFont="1" applyFill="1" applyProtection="1">
      <protection hidden="1"/>
    </xf>
    <xf numFmtId="0" fontId="14" fillId="18" borderId="16" xfId="0" applyFont="1" applyFill="1" applyBorder="1" applyAlignment="1" applyProtection="1">
      <alignment wrapText="1"/>
      <protection hidden="1"/>
    </xf>
    <xf numFmtId="0" fontId="3" fillId="5" borderId="17" xfId="0" applyFont="1" applyFill="1" applyBorder="1" applyAlignment="1" applyProtection="1">
      <alignment horizontal="center" vertical="top" shrinkToFit="1"/>
      <protection hidden="1"/>
    </xf>
    <xf numFmtId="0" fontId="3" fillId="5" borderId="18" xfId="0" applyFont="1" applyFill="1" applyBorder="1" applyAlignment="1" applyProtection="1">
      <alignment horizontal="center" vertical="top" shrinkToFit="1"/>
      <protection hidden="1"/>
    </xf>
    <xf numFmtId="2" fontId="3" fillId="18" borderId="15" xfId="0" applyNumberFormat="1" applyFont="1" applyFill="1" applyBorder="1" applyAlignment="1" applyProtection="1">
      <alignment horizontal="center" vertical="top" shrinkToFit="1"/>
      <protection hidden="1"/>
    </xf>
    <xf numFmtId="0" fontId="3" fillId="0" borderId="3" xfId="0" applyFont="1" applyFill="1" applyBorder="1" applyAlignment="1" applyProtection="1">
      <alignment horizontal="center" vertical="top" shrinkToFit="1"/>
      <protection locked="0"/>
    </xf>
    <xf numFmtId="0" fontId="3" fillId="0" borderId="1" xfId="0" applyFont="1" applyFill="1" applyBorder="1" applyAlignment="1" applyProtection="1">
      <alignment horizontal="center" vertical="top" shrinkToFit="1"/>
      <protection locked="0"/>
    </xf>
    <xf numFmtId="0" fontId="3" fillId="0" borderId="15" xfId="0" applyFont="1" applyFill="1" applyBorder="1" applyAlignment="1" applyProtection="1">
      <alignment horizontal="center" vertical="top" shrinkToFit="1"/>
      <protection locked="0"/>
    </xf>
    <xf numFmtId="0" fontId="14" fillId="18" borderId="7" xfId="0" applyFont="1" applyFill="1" applyBorder="1" applyAlignment="1" applyProtection="1">
      <alignment horizontal="center" vertical="top" shrinkToFit="1"/>
      <protection hidden="1"/>
    </xf>
    <xf numFmtId="0" fontId="15" fillId="6" borderId="0" xfId="0" applyFont="1" applyFill="1" applyBorder="1" applyProtection="1">
      <protection hidden="1"/>
    </xf>
    <xf numFmtId="0" fontId="16" fillId="6" borderId="0" xfId="0" applyFont="1" applyFill="1" applyBorder="1" applyProtection="1">
      <protection hidden="1"/>
    </xf>
    <xf numFmtId="0" fontId="6" fillId="18" borderId="0" xfId="0" applyFont="1" applyFill="1" applyAlignment="1" applyProtection="1">
      <alignment horizontal="center"/>
      <protection hidden="1"/>
    </xf>
    <xf numFmtId="0" fontId="3" fillId="12" borderId="0" xfId="0" applyFont="1" applyFill="1" applyAlignment="1" applyProtection="1">
      <alignment horizontal="right" vertical="center"/>
      <protection hidden="1"/>
    </xf>
    <xf numFmtId="2" fontId="3" fillId="13" borderId="1" xfId="0" applyNumberFormat="1" applyFont="1" applyFill="1" applyBorder="1" applyAlignment="1" applyProtection="1">
      <alignment horizontal="right" vertical="center"/>
      <protection hidden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wrapText="1"/>
      <protection hidden="1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0" fontId="3" fillId="8" borderId="6" xfId="0" applyFont="1" applyFill="1" applyBorder="1" applyAlignment="1" applyProtection="1">
      <alignment vertical="center"/>
      <protection hidden="1"/>
    </xf>
    <xf numFmtId="0" fontId="3" fillId="8" borderId="4" xfId="0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wrapText="1"/>
      <protection hidden="1"/>
    </xf>
    <xf numFmtId="0" fontId="3" fillId="0" borderId="7" xfId="0" applyFont="1" applyFill="1" applyBorder="1" applyAlignment="1" applyProtection="1">
      <alignment horizontal="center" vertical="top" shrinkToFi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0" fontId="14" fillId="0" borderId="15" xfId="0" applyFont="1" applyFill="1" applyBorder="1" applyAlignment="1" applyProtection="1">
      <alignment horizontal="center" vertical="top" shrinkToFit="1"/>
      <protection hidden="1"/>
    </xf>
    <xf numFmtId="0" fontId="7" fillId="7" borderId="0" xfId="0" applyFont="1" applyFill="1" applyBorder="1" applyProtection="1">
      <protection locked="0"/>
    </xf>
    <xf numFmtId="0" fontId="3" fillId="18" borderId="0" xfId="0" applyFont="1" applyFill="1" applyBorder="1" applyAlignment="1" applyProtection="1">
      <alignment horizontal="left" wrapText="1"/>
      <protection hidden="1"/>
    </xf>
    <xf numFmtId="2" fontId="3" fillId="18" borderId="0" xfId="0" applyNumberFormat="1" applyFont="1" applyFill="1" applyBorder="1" applyAlignment="1" applyProtection="1">
      <alignment horizontal="center" vertical="top" shrinkToFit="1"/>
      <protection hidden="1"/>
    </xf>
    <xf numFmtId="187" fontId="3" fillId="18" borderId="0" xfId="0" applyNumberFormat="1" applyFont="1" applyFill="1" applyBorder="1" applyAlignment="1" applyProtection="1">
      <alignment horizontal="center" vertical="top" shrinkToFit="1"/>
      <protection hidden="1"/>
    </xf>
    <xf numFmtId="0" fontId="14" fillId="18" borderId="0" xfId="0" applyFont="1" applyFill="1" applyBorder="1" applyAlignment="1" applyProtection="1">
      <alignment horizontal="center" vertical="top" shrinkToFit="1"/>
      <protection hidden="1"/>
    </xf>
    <xf numFmtId="187" fontId="14" fillId="17" borderId="20" xfId="0" applyNumberFormat="1" applyFont="1" applyFill="1" applyBorder="1" applyAlignment="1" applyProtection="1">
      <alignment horizontal="center" vertical="center" shrinkToFit="1"/>
      <protection hidden="1"/>
    </xf>
    <xf numFmtId="2" fontId="14" fillId="17" borderId="14" xfId="0" applyNumberFormat="1" applyFont="1" applyFill="1" applyBorder="1" applyAlignment="1" applyProtection="1">
      <alignment horizontal="center" vertical="center" wrapText="1"/>
      <protection hidden="1"/>
    </xf>
    <xf numFmtId="0" fontId="14" fillId="19" borderId="16" xfId="0" applyFont="1" applyFill="1" applyBorder="1" applyAlignment="1" applyProtection="1">
      <alignment horizontal="left" vertical="center" wrapText="1"/>
      <protection hidden="1"/>
    </xf>
    <xf numFmtId="0" fontId="3" fillId="19" borderId="17" xfId="0" applyFont="1" applyFill="1" applyBorder="1" applyAlignment="1" applyProtection="1">
      <alignment horizontal="center" vertical="center" wrapText="1"/>
      <protection hidden="1"/>
    </xf>
    <xf numFmtId="0" fontId="3" fillId="19" borderId="18" xfId="0" applyFont="1" applyFill="1" applyBorder="1" applyAlignment="1" applyProtection="1">
      <alignment horizontal="center" vertical="center" wrapText="1"/>
      <protection hidden="1"/>
    </xf>
    <xf numFmtId="0" fontId="14" fillId="19" borderId="23" xfId="0" applyFont="1" applyFill="1" applyBorder="1" applyAlignment="1" applyProtection="1">
      <alignment horizontal="left" vertical="center" wrapText="1"/>
      <protection hidden="1"/>
    </xf>
    <xf numFmtId="2" fontId="3" fillId="19" borderId="25" xfId="0" applyNumberFormat="1" applyFont="1" applyFill="1" applyBorder="1" applyAlignment="1" applyProtection="1">
      <alignment horizontal="center" vertical="center" shrinkToFit="1"/>
      <protection hidden="1"/>
    </xf>
    <xf numFmtId="0" fontId="3" fillId="18" borderId="26" xfId="0" applyFont="1" applyFill="1" applyBorder="1" applyAlignment="1" applyProtection="1">
      <alignment horizontal="left" wrapText="1"/>
      <protection hidden="1"/>
    </xf>
    <xf numFmtId="0" fontId="3" fillId="5" borderId="26" xfId="0" applyFont="1" applyFill="1" applyBorder="1" applyAlignment="1" applyProtection="1">
      <alignment horizontal="center" vertical="top" shrinkToFit="1"/>
      <protection hidden="1"/>
    </xf>
    <xf numFmtId="0" fontId="3" fillId="0" borderId="26" xfId="0" applyFont="1" applyFill="1" applyBorder="1" applyAlignment="1" applyProtection="1">
      <alignment horizontal="center" vertical="top" shrinkToFit="1"/>
      <protection locked="0"/>
    </xf>
    <xf numFmtId="187" fontId="3" fillId="18" borderId="7" xfId="0" applyNumberFormat="1" applyFont="1" applyFill="1" applyBorder="1" applyAlignment="1" applyProtection="1">
      <alignment horizontal="center" vertical="top" shrinkToFit="1"/>
      <protection hidden="1"/>
    </xf>
    <xf numFmtId="2" fontId="3" fillId="18" borderId="26" xfId="0" applyNumberFormat="1" applyFont="1" applyFill="1" applyBorder="1" applyAlignment="1" applyProtection="1">
      <alignment horizontal="center" vertical="top" shrinkToFit="1"/>
      <protection hidden="1"/>
    </xf>
    <xf numFmtId="0" fontId="14" fillId="19" borderId="16" xfId="0" applyFont="1" applyFill="1" applyBorder="1" applyAlignment="1" applyProtection="1">
      <alignment horizontal="left" vertical="center"/>
      <protection hidden="1"/>
    </xf>
    <xf numFmtId="2" fontId="3" fillId="19" borderId="18" xfId="0" applyNumberFormat="1" applyFont="1" applyFill="1" applyBorder="1" applyAlignment="1" applyProtection="1">
      <alignment horizontal="center" vertical="center" shrinkToFit="1"/>
      <protection hidden="1"/>
    </xf>
    <xf numFmtId="187" fontId="14" fillId="17" borderId="14" xfId="0" applyNumberFormat="1" applyFont="1" applyFill="1" applyBorder="1" applyAlignment="1" applyProtection="1">
      <alignment horizontal="center" vertical="center" shrinkToFit="1"/>
      <protection hidden="1"/>
    </xf>
    <xf numFmtId="1" fontId="14" fillId="17" borderId="14" xfId="0" applyNumberFormat="1" applyFont="1" applyFill="1" applyBorder="1" applyAlignment="1" applyProtection="1">
      <alignment horizontal="center" vertical="center" wrapText="1"/>
      <protection hidden="1"/>
    </xf>
    <xf numFmtId="0" fontId="14" fillId="18" borderId="14" xfId="0" applyFont="1" applyFill="1" applyBorder="1" applyAlignment="1" applyProtection="1">
      <alignment horizontal="center" vertical="center" wrapText="1"/>
      <protection hidden="1"/>
    </xf>
    <xf numFmtId="2" fontId="3" fillId="5" borderId="14" xfId="0" applyNumberFormat="1" applyFont="1" applyFill="1" applyBorder="1" applyAlignment="1" applyProtection="1">
      <alignment horizontal="center" vertical="center" shrinkToFit="1"/>
      <protection hidden="1"/>
    </xf>
    <xf numFmtId="187" fontId="3" fillId="18" borderId="14" xfId="0" applyNumberFormat="1" applyFont="1" applyFill="1" applyBorder="1" applyAlignment="1" applyProtection="1">
      <alignment horizontal="center" vertical="center" shrinkToFit="1"/>
      <protection hidden="1"/>
    </xf>
    <xf numFmtId="2" fontId="3" fillId="18" borderId="14" xfId="0" applyNumberFormat="1" applyFont="1" applyFill="1" applyBorder="1" applyAlignment="1" applyProtection="1">
      <alignment horizontal="center" vertical="center" shrinkToFit="1"/>
      <protection hidden="1"/>
    </xf>
    <xf numFmtId="0" fontId="14" fillId="18" borderId="14" xfId="0" applyFont="1" applyFill="1" applyBorder="1" applyAlignment="1" applyProtection="1">
      <alignment horizontal="center" vertical="center" shrinkToFit="1"/>
      <protection hidden="1"/>
    </xf>
    <xf numFmtId="0" fontId="20" fillId="18" borderId="0" xfId="0" applyFont="1" applyFill="1" applyBorder="1" applyAlignment="1" applyProtection="1">
      <alignment horizontal="left"/>
      <protection hidden="1"/>
    </xf>
    <xf numFmtId="0" fontId="14" fillId="18" borderId="0" xfId="0" applyFont="1" applyFill="1" applyBorder="1" applyAlignment="1" applyProtection="1">
      <alignment horizontal="center" vertical="top"/>
      <protection hidden="1"/>
    </xf>
    <xf numFmtId="187" fontId="20" fillId="18" borderId="0" xfId="0" applyNumberFormat="1" applyFont="1" applyFill="1" applyBorder="1" applyAlignment="1" applyProtection="1">
      <alignment horizontal="left" vertical="top"/>
      <protection hidden="1"/>
    </xf>
    <xf numFmtId="2" fontId="20" fillId="18" borderId="0" xfId="0" applyNumberFormat="1" applyFont="1" applyFill="1" applyBorder="1" applyAlignment="1" applyProtection="1">
      <alignment horizontal="left" vertical="top"/>
      <protection hidden="1"/>
    </xf>
    <xf numFmtId="0" fontId="3" fillId="19" borderId="24" xfId="0" applyFont="1" applyFill="1" applyBorder="1" applyAlignment="1" applyProtection="1">
      <alignment horizontal="center" vertical="center" shrinkToFit="1"/>
      <protection hidden="1"/>
    </xf>
    <xf numFmtId="0" fontId="3" fillId="19" borderId="17" xfId="0" applyFont="1" applyFill="1" applyBorder="1" applyAlignment="1" applyProtection="1">
      <alignment horizontal="center" vertical="center" shrinkToFit="1"/>
      <protection hidden="1"/>
    </xf>
    <xf numFmtId="0" fontId="3" fillId="5" borderId="14" xfId="0" applyFont="1" applyFill="1" applyBorder="1" applyAlignment="1" applyProtection="1">
      <alignment horizontal="center" vertical="center" shrinkToFit="1"/>
      <protection hidden="1"/>
    </xf>
    <xf numFmtId="0" fontId="3" fillId="18" borderId="0" xfId="0" applyFont="1" applyFill="1" applyBorder="1" applyAlignment="1" applyProtection="1">
      <alignment horizontal="center" vertical="top" shrinkToFit="1"/>
      <protection hidden="1"/>
    </xf>
    <xf numFmtId="0" fontId="21" fillId="18" borderId="0" xfId="0" applyFont="1" applyFill="1" applyBorder="1" applyAlignment="1" applyProtection="1">
      <alignment horizontal="center" vertical="top"/>
      <protection hidden="1"/>
    </xf>
    <xf numFmtId="2" fontId="20" fillId="18" borderId="0" xfId="0" applyNumberFormat="1" applyFont="1" applyFill="1" applyBorder="1" applyAlignment="1" applyProtection="1">
      <alignment horizontal="left" vertical="center"/>
      <protection hidden="1"/>
    </xf>
    <xf numFmtId="0" fontId="6" fillId="12" borderId="0" xfId="0" applyFont="1" applyFill="1" applyAlignment="1" applyProtection="1">
      <alignment horizontal="left"/>
      <protection hidden="1"/>
    </xf>
    <xf numFmtId="187" fontId="6" fillId="6" borderId="1" xfId="0" applyNumberFormat="1" applyFont="1" applyFill="1" applyBorder="1" applyAlignment="1" applyProtection="1">
      <alignment horizontal="center" vertical="center"/>
      <protection hidden="1"/>
    </xf>
    <xf numFmtId="0" fontId="6" fillId="13" borderId="1" xfId="0" applyFont="1" applyFill="1" applyBorder="1" applyAlignment="1" applyProtection="1">
      <alignment horizontal="center" vertical="center"/>
      <protection hidden="1"/>
    </xf>
    <xf numFmtId="2" fontId="22" fillId="20" borderId="1" xfId="0" applyNumberFormat="1" applyFont="1" applyFill="1" applyBorder="1" applyAlignment="1" applyProtection="1">
      <alignment horizontal="center" vertical="center"/>
      <protection hidden="1"/>
    </xf>
    <xf numFmtId="1" fontId="22" fillId="20" borderId="1" xfId="0" applyNumberFormat="1" applyFont="1" applyFill="1" applyBorder="1" applyAlignment="1" applyProtection="1">
      <alignment horizontal="center" vertical="center"/>
      <protection hidden="1"/>
    </xf>
    <xf numFmtId="0" fontId="6" fillId="21" borderId="0" xfId="0" applyFont="1" applyFill="1" applyProtection="1">
      <protection hidden="1"/>
    </xf>
    <xf numFmtId="0" fontId="5" fillId="2" borderId="1" xfId="0" applyFont="1" applyFill="1" applyBorder="1" applyAlignment="1" applyProtection="1">
      <alignment horizontal="center" vertical="top" shrinkToFit="1"/>
      <protection hidden="1"/>
    </xf>
    <xf numFmtId="0" fontId="5" fillId="8" borderId="4" xfId="0" applyFont="1" applyFill="1" applyBorder="1" applyAlignment="1" applyProtection="1">
      <alignment horizontal="left" vertical="center" wrapText="1"/>
      <protection hidden="1"/>
    </xf>
    <xf numFmtId="2" fontId="3" fillId="10" borderId="3" xfId="0" applyNumberFormat="1" applyFont="1" applyFill="1" applyBorder="1" applyAlignment="1" applyProtection="1">
      <alignment horizontal="center" vertical="center" shrinkToFit="1"/>
      <protection hidden="1"/>
    </xf>
    <xf numFmtId="0" fontId="5" fillId="8" borderId="4" xfId="0" applyFont="1" applyFill="1" applyBorder="1" applyAlignment="1" applyProtection="1">
      <alignment horizontal="center" vertical="center" shrinkToFit="1"/>
      <protection hidden="1"/>
    </xf>
    <xf numFmtId="0" fontId="5" fillId="8" borderId="5" xfId="0" applyFont="1" applyFill="1" applyBorder="1" applyAlignment="1" applyProtection="1">
      <alignment horizontal="left" vertical="center" wrapText="1"/>
      <protection hidden="1"/>
    </xf>
    <xf numFmtId="0" fontId="3" fillId="8" borderId="2" xfId="0" applyFont="1" applyFill="1" applyBorder="1" applyAlignment="1" applyProtection="1">
      <alignment horizontal="center" vertical="center" shrinkToFit="1"/>
      <protection hidden="1"/>
    </xf>
    <xf numFmtId="0" fontId="14" fillId="12" borderId="0" xfId="0" applyFont="1" applyFill="1" applyAlignment="1" applyProtection="1">
      <alignment horizontal="right" vertical="center"/>
      <protection hidden="1"/>
    </xf>
    <xf numFmtId="2" fontId="14" fillId="12" borderId="0" xfId="0" applyNumberFormat="1" applyFont="1" applyFill="1" applyAlignment="1" applyProtection="1">
      <alignment horizontal="center" vertical="center" shrinkToFit="1"/>
      <protection hidden="1"/>
    </xf>
    <xf numFmtId="1" fontId="14" fillId="12" borderId="0" xfId="0" applyNumberFormat="1" applyFont="1" applyFill="1" applyAlignment="1" applyProtection="1">
      <alignment horizontal="center" vertical="center" shrinkToFit="1"/>
      <protection hidden="1"/>
    </xf>
    <xf numFmtId="0" fontId="14" fillId="12" borderId="0" xfId="0" applyFont="1" applyFill="1" applyAlignment="1" applyProtection="1">
      <alignment horizontal="center" vertical="center" shrinkToFit="1"/>
      <protection hidden="1"/>
    </xf>
    <xf numFmtId="0" fontId="5" fillId="8" borderId="4" xfId="0" applyFont="1" applyFill="1" applyBorder="1" applyAlignment="1" applyProtection="1">
      <alignment vertical="center"/>
      <protection hidden="1"/>
    </xf>
    <xf numFmtId="1" fontId="6" fillId="6" borderId="1" xfId="0" applyNumberFormat="1" applyFont="1" applyFill="1" applyBorder="1" applyAlignment="1" applyProtection="1">
      <alignment horizontal="center" vertical="center"/>
      <protection hidden="1"/>
    </xf>
    <xf numFmtId="0" fontId="21" fillId="12" borderId="0" xfId="0" applyFont="1" applyFill="1" applyProtection="1">
      <protection hidden="1"/>
    </xf>
    <xf numFmtId="0" fontId="6" fillId="16" borderId="0" xfId="0" applyFont="1" applyFill="1" applyProtection="1">
      <protection hidden="1"/>
    </xf>
    <xf numFmtId="0" fontId="3" fillId="22" borderId="0" xfId="0" applyFont="1" applyFill="1" applyProtection="1">
      <protection locked="0"/>
    </xf>
    <xf numFmtId="0" fontId="5" fillId="8" borderId="4" xfId="0" applyFont="1" applyFill="1" applyBorder="1" applyAlignment="1" applyProtection="1">
      <alignment horizontal="left" vertical="top" wrapText="1"/>
      <protection hidden="1"/>
    </xf>
    <xf numFmtId="0" fontId="3" fillId="8" borderId="10" xfId="0" applyFont="1" applyFill="1" applyBorder="1" applyAlignment="1" applyProtection="1">
      <alignment horizontal="center" vertical="center" shrinkToFit="1"/>
      <protection hidden="1"/>
    </xf>
    <xf numFmtId="0" fontId="3" fillId="8" borderId="3" xfId="0" applyFont="1" applyFill="1" applyBorder="1" applyAlignment="1" applyProtection="1">
      <alignment horizontal="center" vertical="center" shrinkToFit="1"/>
      <protection hidden="1"/>
    </xf>
    <xf numFmtId="0" fontId="3" fillId="8" borderId="11" xfId="0" applyFont="1" applyFill="1" applyBorder="1" applyAlignment="1" applyProtection="1">
      <alignment horizontal="center" vertical="center" shrinkToFit="1"/>
      <protection hidden="1"/>
    </xf>
    <xf numFmtId="49" fontId="7" fillId="3" borderId="0" xfId="0" applyNumberFormat="1" applyFont="1" applyFill="1" applyBorder="1" applyAlignment="1" applyProtection="1">
      <alignment horizontal="left"/>
      <protection locked="0"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7" fillId="3" borderId="8" xfId="0" applyFont="1" applyFill="1" applyBorder="1" applyAlignment="1" applyProtection="1">
      <alignment horizontal="left"/>
      <protection locked="0" hidden="1"/>
    </xf>
    <xf numFmtId="49" fontId="7" fillId="3" borderId="0" xfId="0" applyNumberFormat="1" applyFont="1" applyFill="1" applyBorder="1" applyAlignment="1" applyProtection="1">
      <alignment horizontal="left"/>
      <protection locked="0" hidden="1"/>
    </xf>
    <xf numFmtId="0" fontId="9" fillId="6" borderId="0" xfId="0" applyFont="1" applyFill="1" applyBorder="1" applyAlignment="1" applyProtection="1">
      <alignment horizontal="left" vertical="top" wrapText="1"/>
      <protection hidden="1"/>
    </xf>
    <xf numFmtId="0" fontId="6" fillId="18" borderId="0" xfId="0" applyFont="1" applyFill="1" applyAlignment="1" applyProtection="1">
      <alignment horizontal="center"/>
      <protection hidden="1"/>
    </xf>
    <xf numFmtId="0" fontId="13" fillId="18" borderId="0" xfId="0" applyFont="1" applyFill="1" applyBorder="1" applyAlignment="1" applyProtection="1">
      <alignment horizontal="center"/>
      <protection hidden="1"/>
    </xf>
    <xf numFmtId="0" fontId="13" fillId="18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left" wrapText="1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2" fontId="3" fillId="11" borderId="1" xfId="0" applyNumberFormat="1" applyFont="1" applyFill="1" applyBorder="1" applyAlignment="1" applyProtection="1">
      <alignment horizontal="center" vertical="center"/>
      <protection hidden="1"/>
    </xf>
    <xf numFmtId="2" fontId="5" fillId="11" borderId="1" xfId="0" applyNumberFormat="1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horizontal="center" vertical="center" textRotation="90" wrapText="1"/>
      <protection hidden="1"/>
    </xf>
    <xf numFmtId="0" fontId="12" fillId="9" borderId="4" xfId="0" applyFont="1" applyFill="1" applyBorder="1" applyAlignment="1" applyProtection="1">
      <alignment horizontal="center" vertical="top" wrapText="1"/>
      <protection hidden="1"/>
    </xf>
    <xf numFmtId="0" fontId="19" fillId="0" borderId="5" xfId="0" applyFont="1" applyBorder="1" applyAlignment="1" applyProtection="1">
      <alignment vertical="top" wrapText="1"/>
      <protection hidden="1"/>
    </xf>
    <xf numFmtId="0" fontId="19" fillId="0" borderId="6" xfId="0" applyFont="1" applyBorder="1" applyAlignment="1" applyProtection="1">
      <alignment vertical="top" wrapText="1"/>
      <protection hidden="1"/>
    </xf>
    <xf numFmtId="0" fontId="10" fillId="9" borderId="4" xfId="0" applyFont="1" applyFill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vertical="top" wrapText="1"/>
      <protection hidden="1"/>
    </xf>
    <xf numFmtId="0" fontId="11" fillId="0" borderId="6" xfId="0" applyFont="1" applyBorder="1" applyAlignment="1" applyProtection="1">
      <alignment vertical="top" wrapText="1"/>
      <protection hidden="1"/>
    </xf>
    <xf numFmtId="0" fontId="12" fillId="9" borderId="4" xfId="0" applyFont="1" applyFill="1" applyBorder="1" applyAlignment="1" applyProtection="1">
      <alignment horizontal="left" vertical="top" wrapText="1"/>
      <protection hidden="1"/>
    </xf>
    <xf numFmtId="0" fontId="19" fillId="0" borderId="5" xfId="0" applyFont="1" applyBorder="1" applyAlignment="1" applyProtection="1">
      <alignment horizontal="left" vertical="top" wrapText="1"/>
      <protection hidden="1"/>
    </xf>
    <xf numFmtId="0" fontId="19" fillId="0" borderId="6" xfId="0" applyFont="1" applyBorder="1" applyAlignment="1" applyProtection="1">
      <alignment horizontal="left" vertical="top" wrapText="1"/>
      <protection hidden="1"/>
    </xf>
    <xf numFmtId="0" fontId="10" fillId="9" borderId="4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12" fillId="9" borderId="4" xfId="0" applyFont="1" applyFill="1" applyBorder="1" applyAlignment="1" applyProtection="1">
      <alignment horizontal="center" vertical="center" wrapText="1"/>
      <protection hidden="1"/>
    </xf>
    <xf numFmtId="0" fontId="19" fillId="0" borderId="5" xfId="0" applyFont="1" applyBorder="1" applyAlignment="1" applyProtection="1">
      <alignment vertical="center" wrapText="1"/>
      <protection hidden="1"/>
    </xf>
    <xf numFmtId="0" fontId="5" fillId="8" borderId="6" xfId="0" applyFont="1" applyFill="1" applyBorder="1" applyAlignment="1" applyProtection="1">
      <alignment horizontal="center" vertical="center"/>
      <protection hidden="1"/>
    </xf>
    <xf numFmtId="0" fontId="12" fillId="9" borderId="5" xfId="0" applyFont="1" applyFill="1" applyBorder="1" applyAlignment="1" applyProtection="1">
      <alignment horizontal="left" vertical="top" wrapText="1"/>
      <protection hidden="1"/>
    </xf>
    <xf numFmtId="0" fontId="3" fillId="8" borderId="6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vertical="center" wrapText="1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2" fontId="5" fillId="11" borderId="4" xfId="0" applyNumberFormat="1" applyFont="1" applyFill="1" applyBorder="1" applyAlignment="1" applyProtection="1">
      <alignment horizontal="center" vertical="center"/>
      <protection hidden="1"/>
    </xf>
    <xf numFmtId="2" fontId="5" fillId="11" borderId="5" xfId="0" applyNumberFormat="1" applyFont="1" applyFill="1" applyBorder="1" applyAlignment="1" applyProtection="1">
      <alignment horizontal="center" vertical="center"/>
      <protection hidden="1"/>
    </xf>
    <xf numFmtId="2" fontId="5" fillId="11" borderId="6" xfId="0" applyNumberFormat="1" applyFont="1" applyFill="1" applyBorder="1" applyAlignment="1" applyProtection="1">
      <alignment horizontal="center" vertical="center"/>
      <protection hidden="1"/>
    </xf>
    <xf numFmtId="0" fontId="5" fillId="8" borderId="4" xfId="0" applyFont="1" applyFill="1" applyBorder="1" applyAlignment="1" applyProtection="1">
      <alignment horizontal="center" vertical="center"/>
      <protection hidden="1"/>
    </xf>
    <xf numFmtId="0" fontId="10" fillId="9" borderId="5" xfId="0" applyFont="1" applyFill="1" applyBorder="1" applyAlignment="1" applyProtection="1">
      <alignment horizontal="center" vertical="center" wrapText="1"/>
      <protection hidden="1"/>
    </xf>
    <xf numFmtId="0" fontId="3" fillId="8" borderId="5" xfId="0" applyFont="1" applyFill="1" applyBorder="1" applyAlignment="1" applyProtection="1">
      <alignment horizontal="center" vertical="center"/>
      <protection hidden="1"/>
    </xf>
    <xf numFmtId="0" fontId="14" fillId="8" borderId="5" xfId="0" applyFont="1" applyFill="1" applyBorder="1" applyAlignment="1" applyProtection="1">
      <alignment horizontal="center" vertical="center" shrinkToFit="1"/>
      <protection hidden="1"/>
    </xf>
    <xf numFmtId="0" fontId="14" fillId="8" borderId="6" xfId="0" applyFont="1" applyFill="1" applyBorder="1" applyAlignment="1" applyProtection="1">
      <alignment horizontal="center" vertical="center" shrinkToFit="1"/>
      <protection hidden="1"/>
    </xf>
    <xf numFmtId="2" fontId="14" fillId="10" borderId="4" xfId="0" applyNumberFormat="1" applyFont="1" applyFill="1" applyBorder="1" applyAlignment="1" applyProtection="1">
      <alignment horizontal="center" vertical="center" shrinkToFit="1"/>
      <protection hidden="1"/>
    </xf>
    <xf numFmtId="2" fontId="14" fillId="10" borderId="6" xfId="0" applyNumberFormat="1" applyFont="1" applyFill="1" applyBorder="1" applyAlignment="1" applyProtection="1">
      <alignment horizontal="center" vertical="center" shrinkToFit="1"/>
      <protection hidden="1"/>
    </xf>
    <xf numFmtId="2" fontId="14" fillId="11" borderId="4" xfId="0" applyNumberFormat="1" applyFont="1" applyFill="1" applyBorder="1" applyAlignment="1" applyProtection="1">
      <alignment horizontal="center" vertical="center" shrinkToFit="1"/>
      <protection hidden="1"/>
    </xf>
    <xf numFmtId="2" fontId="14" fillId="11" borderId="6" xfId="0" applyNumberFormat="1" applyFont="1" applyFill="1" applyBorder="1" applyAlignment="1" applyProtection="1">
      <alignment horizontal="center" vertical="center" shrinkToFit="1"/>
      <protection hidden="1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85FC7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12695</xdr:colOff>
      <xdr:row>1</xdr:row>
      <xdr:rowOff>23813</xdr:rowOff>
    </xdr:from>
    <xdr:to>
      <xdr:col>2</xdr:col>
      <xdr:colOff>114300</xdr:colOff>
      <xdr:row>1</xdr:row>
      <xdr:rowOff>542841</xdr:rowOff>
    </xdr:to>
    <xdr:pic>
      <xdr:nvPicPr>
        <xdr:cNvPr id="2" name="Picture 1" descr="krut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45" y="300038"/>
          <a:ext cx="482605" cy="51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752475</xdr:colOff>
      <xdr:row>1</xdr:row>
      <xdr:rowOff>142874</xdr:rowOff>
    </xdr:from>
    <xdr:to>
      <xdr:col>8</xdr:col>
      <xdr:colOff>185778</xdr:colOff>
      <xdr:row>1</xdr:row>
      <xdr:rowOff>571499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95475" y="419099"/>
          <a:ext cx="2576553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2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บันทึกข้อความ</a:t>
          </a:r>
        </a:p>
        <a:p>
          <a:pPr algn="ctr" rtl="0">
            <a:defRPr sz="1000"/>
          </a:pPr>
          <a:endParaRPr lang="th-TH" sz="2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150812</xdr:colOff>
      <xdr:row>2</xdr:row>
      <xdr:rowOff>261938</xdr:rowOff>
    </xdr:from>
    <xdr:to>
      <xdr:col>13</xdr:col>
      <xdr:colOff>0</xdr:colOff>
      <xdr:row>2</xdr:row>
      <xdr:rowOff>261938</xdr:rowOff>
    </xdr:to>
    <xdr:cxnSp macro="">
      <xdr:nvCxnSpPr>
        <xdr:cNvPr id="4" name="ตัวเชื่อมต่อตรง 3"/>
        <xdr:cNvCxnSpPr/>
      </xdr:nvCxnSpPr>
      <xdr:spPr>
        <a:xfrm>
          <a:off x="1293812" y="1376363"/>
          <a:ext cx="5726113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277813</xdr:colOff>
      <xdr:row>3</xdr:row>
      <xdr:rowOff>254000</xdr:rowOff>
    </xdr:from>
    <xdr:to>
      <xdr:col>12</xdr:col>
      <xdr:colOff>457200</xdr:colOff>
      <xdr:row>3</xdr:row>
      <xdr:rowOff>257175</xdr:rowOff>
    </xdr:to>
    <xdr:cxnSp macro="">
      <xdr:nvCxnSpPr>
        <xdr:cNvPr id="5" name="ตัวเชื่อมต่อตรง 4"/>
        <xdr:cNvCxnSpPr/>
      </xdr:nvCxnSpPr>
      <xdr:spPr>
        <a:xfrm>
          <a:off x="2573338" y="1387475"/>
          <a:ext cx="4037012" cy="3175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306161</xdr:colOff>
      <xdr:row>4</xdr:row>
      <xdr:rowOff>250882</xdr:rowOff>
    </xdr:from>
    <xdr:to>
      <xdr:col>13</xdr:col>
      <xdr:colOff>6803</xdr:colOff>
      <xdr:row>4</xdr:row>
      <xdr:rowOff>250882</xdr:rowOff>
    </xdr:to>
    <xdr:cxnSp macro="">
      <xdr:nvCxnSpPr>
        <xdr:cNvPr id="6" name="ตัวเชื่อมต่อตรง 5"/>
        <xdr:cNvCxnSpPr/>
      </xdr:nvCxnSpPr>
      <xdr:spPr>
        <a:xfrm>
          <a:off x="782411" y="2070157"/>
          <a:ext cx="624431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3</xdr:row>
      <xdr:rowOff>255985</xdr:rowOff>
    </xdr:from>
    <xdr:to>
      <xdr:col>4</xdr:col>
      <xdr:colOff>38100</xdr:colOff>
      <xdr:row>3</xdr:row>
      <xdr:rowOff>257175</xdr:rowOff>
    </xdr:to>
    <xdr:cxnSp macro="">
      <xdr:nvCxnSpPr>
        <xdr:cNvPr id="7" name="ตัวเชื่อมต่อตรง 6"/>
        <xdr:cNvCxnSpPr/>
      </xdr:nvCxnSpPr>
      <xdr:spPr>
        <a:xfrm>
          <a:off x="619125" y="1389460"/>
          <a:ext cx="1714500" cy="119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95</xdr:row>
      <xdr:rowOff>228600</xdr:rowOff>
    </xdr:from>
    <xdr:to>
      <xdr:col>2</xdr:col>
      <xdr:colOff>266700</xdr:colOff>
      <xdr:row>95</xdr:row>
      <xdr:rowOff>228600</xdr:rowOff>
    </xdr:to>
    <xdr:cxnSp macro="">
      <xdr:nvCxnSpPr>
        <xdr:cNvPr id="2" name="Straight Connector 9"/>
        <xdr:cNvCxnSpPr/>
      </xdr:nvCxnSpPr>
      <xdr:spPr>
        <a:xfrm>
          <a:off x="2419350" y="53559075"/>
          <a:ext cx="159067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V29"/>
  <sheetViews>
    <sheetView showGridLines="0" showRowColHeaders="0" topLeftCell="G1" workbookViewId="0">
      <selection activeCell="Q4" sqref="Q4:V4"/>
    </sheetView>
  </sheetViews>
  <sheetFormatPr defaultColWidth="9" defaultRowHeight="21"/>
  <cols>
    <col min="1" max="1" width="6.25" style="9" customWidth="1"/>
    <col min="2" max="2" width="5" style="9" customWidth="1"/>
    <col min="3" max="3" width="5.625" style="9" customWidth="1"/>
    <col min="4" max="4" width="15.125" style="9" customWidth="1"/>
    <col min="5" max="5" width="7.75" style="9" customWidth="1"/>
    <col min="6" max="6" width="6.125" style="9" customWidth="1"/>
    <col min="7" max="7" width="6.25" style="9" customWidth="1"/>
    <col min="8" max="8" width="6.125" style="9" customWidth="1"/>
    <col min="9" max="9" width="6.75" style="9" customWidth="1"/>
    <col min="10" max="10" width="6.125" style="9" customWidth="1"/>
    <col min="11" max="11" width="6.25" style="9" customWidth="1"/>
    <col min="12" max="12" width="6.875" style="9" customWidth="1"/>
    <col min="13" max="13" width="7.625" style="9" customWidth="1"/>
    <col min="14" max="14" width="5.75" style="9" customWidth="1"/>
    <col min="15" max="15" width="6.875" style="9" customWidth="1"/>
    <col min="16" max="16" width="15.125" style="9" customWidth="1"/>
    <col min="17" max="16384" width="9" style="9"/>
  </cols>
  <sheetData>
    <row r="1" spans="2:22" ht="55.5" customHeight="1">
      <c r="B1" s="124" t="s">
        <v>83</v>
      </c>
    </row>
    <row r="2" spans="2:22" ht="45.7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203" t="s">
        <v>82</v>
      </c>
      <c r="Q2" s="203"/>
      <c r="R2" s="203"/>
      <c r="S2" s="203"/>
      <c r="T2" s="203"/>
      <c r="U2" s="203"/>
      <c r="V2" s="203"/>
    </row>
    <row r="3" spans="2:22">
      <c r="B3" s="11" t="s">
        <v>4</v>
      </c>
      <c r="C3" s="10"/>
      <c r="D3" s="10" t="str">
        <f>"    "&amp;Q4&amp;"  "&amp;Q5</f>
        <v xml:space="preserve">    โรงเรียนกันทรลักษ์ธรรมวิทย์  สำนักงานพระพุทธศาสนาแห่งชาติ</v>
      </c>
      <c r="E3" s="10"/>
      <c r="F3" s="12"/>
      <c r="G3" s="12"/>
      <c r="H3" s="12"/>
      <c r="I3" s="12"/>
      <c r="J3" s="12"/>
      <c r="K3" s="12"/>
      <c r="L3" s="12"/>
      <c r="M3" s="10"/>
      <c r="N3" s="10"/>
      <c r="P3" s="14" t="s">
        <v>11</v>
      </c>
      <c r="Q3" s="14"/>
      <c r="R3" s="14"/>
      <c r="S3" s="123" t="s">
        <v>399</v>
      </c>
    </row>
    <row r="4" spans="2:22">
      <c r="B4" s="11" t="s">
        <v>0</v>
      </c>
      <c r="C4" s="22" t="s">
        <v>15</v>
      </c>
      <c r="D4" s="199" t="s">
        <v>401</v>
      </c>
      <c r="E4" s="11" t="s">
        <v>5</v>
      </c>
      <c r="F4" s="202" t="s">
        <v>409</v>
      </c>
      <c r="G4" s="202"/>
      <c r="H4" s="202"/>
      <c r="I4" s="202"/>
      <c r="J4" s="10"/>
      <c r="K4" s="10"/>
      <c r="L4" s="10"/>
      <c r="M4" s="10"/>
      <c r="N4" s="10"/>
      <c r="P4" s="15" t="s">
        <v>13</v>
      </c>
      <c r="Q4" s="201" t="s">
        <v>410</v>
      </c>
      <c r="R4" s="201"/>
      <c r="S4" s="201"/>
      <c r="T4" s="201"/>
      <c r="U4" s="201"/>
      <c r="V4" s="201"/>
    </row>
    <row r="5" spans="2:22">
      <c r="B5" s="11" t="s">
        <v>6</v>
      </c>
      <c r="C5" s="10" t="str">
        <f>"รายงานผลการประเมินคุณภาพตามมาตรฐานการศึกษาขั้นพื้นฐาน "&amp;Q8&amp;" ปีการศึกษา "&amp;Q9</f>
        <v>รายงานผลการประเมินคุณภาพตามมาตรฐานการศึกษาขั้นพื้นฐาน ระดับสถานศึกษา ปีการศึกษา 2556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15" t="s">
        <v>12</v>
      </c>
      <c r="Q5" s="201" t="s">
        <v>400</v>
      </c>
      <c r="R5" s="201"/>
      <c r="S5" s="201"/>
      <c r="T5" s="201"/>
      <c r="U5" s="201"/>
      <c r="V5" s="201"/>
    </row>
    <row r="6" spans="2:22">
      <c r="B6" s="10" t="str">
        <f>"เรียน  ผู้อำนวยการ"&amp;Q4</f>
        <v>เรียน  ผู้อำนวยการโรงเรียนกันทรลักษ์ธรรมวิทย์</v>
      </c>
      <c r="C6" s="10"/>
      <c r="D6" s="10"/>
      <c r="E6" s="12"/>
      <c r="F6" s="12"/>
      <c r="G6" s="12"/>
      <c r="H6" s="12"/>
      <c r="I6" s="12"/>
      <c r="J6" s="12"/>
      <c r="K6" s="12"/>
      <c r="L6" s="10"/>
      <c r="M6" s="10"/>
      <c r="N6" s="10"/>
    </row>
    <row r="7" spans="2:22" ht="7.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22">
      <c r="B8" s="10" t="str">
        <f>"       ด้วย ข้าพเจ้า "&amp;Q10&amp;"    ตำแหน่ง " &amp;Q11&amp;" "&amp;Q4</f>
        <v xml:space="preserve">       ด้วย ข้าพเจ้า พระมหามนูญ จิตฺตนายโก    ตำแหน่ง รองประธานกลุ่มที่ ๑๑ โรงเรียนกันทรลักษ์ธรรมวิทย์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P8" s="15" t="s">
        <v>14</v>
      </c>
      <c r="Q8" s="201" t="s">
        <v>41</v>
      </c>
      <c r="R8" s="201"/>
    </row>
    <row r="9" spans="2:22">
      <c r="B9" s="10" t="s">
        <v>199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5" t="s">
        <v>3</v>
      </c>
      <c r="Q9" s="201">
        <v>2556</v>
      </c>
      <c r="R9" s="201"/>
      <c r="S9" s="21"/>
      <c r="T9" s="21"/>
    </row>
    <row r="10" spans="2:22">
      <c r="B10" s="10" t="str">
        <f>"ของสถานศึกษา ทั้ง 5 ด้าน จำนวน 15 มาตรฐาน 65 ตัวบ่งชี้ "  &amp;" ประจำปีการศึกษา  " &amp;Q9&amp;Q8&amp;"  เสร็จสิ้นแล้ว "</f>
        <v xml:space="preserve">ของสถานศึกษา ทั้ง 5 ด้าน จำนวน 15 มาตรฐาน 65 ตัวบ่งชี้  ประจำปีการศึกษา  2556ระดับสถานศึกษา  เสร็จสิ้นแล้ว 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P10" s="15" t="s">
        <v>151</v>
      </c>
      <c r="Q10" s="201" t="s">
        <v>411</v>
      </c>
      <c r="R10" s="201"/>
      <c r="S10" s="201"/>
      <c r="T10" s="201"/>
      <c r="U10" s="138" t="s">
        <v>149</v>
      </c>
      <c r="V10" s="14"/>
    </row>
    <row r="11" spans="2:22">
      <c r="B11" s="10" t="s">
        <v>200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5" t="s">
        <v>7</v>
      </c>
      <c r="Q11" s="201" t="s">
        <v>412</v>
      </c>
      <c r="R11" s="201"/>
      <c r="S11" s="201"/>
    </row>
    <row r="12" spans="2:2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5" t="s">
        <v>152</v>
      </c>
      <c r="Q12" s="201" t="s">
        <v>413</v>
      </c>
      <c r="R12" s="201"/>
      <c r="S12" s="201"/>
      <c r="T12" s="201"/>
      <c r="U12" s="138" t="s">
        <v>150</v>
      </c>
      <c r="V12" s="14"/>
    </row>
    <row r="13" spans="2:22">
      <c r="B13" s="13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P13" s="15" t="s">
        <v>153</v>
      </c>
      <c r="Q13" s="201" t="s">
        <v>402</v>
      </c>
      <c r="R13" s="201"/>
      <c r="S13" s="201"/>
      <c r="T13" s="201"/>
      <c r="U13" s="138" t="s">
        <v>150</v>
      </c>
      <c r="V13" s="14"/>
    </row>
    <row r="14" spans="2:2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P14" s="15" t="s">
        <v>154</v>
      </c>
      <c r="Q14" s="201" t="s">
        <v>414</v>
      </c>
      <c r="R14" s="201"/>
      <c r="S14" s="201"/>
      <c r="T14" s="201"/>
      <c r="U14" s="138" t="s">
        <v>150</v>
      </c>
      <c r="V14" s="14"/>
    </row>
    <row r="15" spans="2:2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 t="str">
        <f>IF(Q10="","",U10)</f>
        <v>ประธานกรรมการ</v>
      </c>
      <c r="M15" s="10"/>
      <c r="N15" s="10"/>
      <c r="P15" s="15" t="s">
        <v>155</v>
      </c>
      <c r="Q15" s="201" t="s">
        <v>403</v>
      </c>
      <c r="R15" s="201"/>
      <c r="S15" s="201"/>
      <c r="T15" s="201"/>
      <c r="U15" s="138" t="s">
        <v>150</v>
      </c>
      <c r="V15" s="14"/>
    </row>
    <row r="16" spans="2:22">
      <c r="B16" s="10"/>
      <c r="C16" s="10"/>
      <c r="D16" s="10"/>
      <c r="E16" s="10"/>
      <c r="F16" s="200" t="str">
        <f>IF(Q10="","","("&amp;Q10&amp;")")</f>
        <v>(พระมหามนูญ จิตฺตนายโก)</v>
      </c>
      <c r="G16" s="200"/>
      <c r="H16" s="200"/>
      <c r="I16" s="200"/>
      <c r="J16" s="200"/>
      <c r="K16" s="200"/>
      <c r="L16" s="10"/>
      <c r="M16" s="10"/>
      <c r="N16" s="10"/>
      <c r="P16" s="15"/>
      <c r="Q16" s="201"/>
      <c r="R16" s="201"/>
      <c r="S16" s="201"/>
      <c r="T16" s="201"/>
      <c r="U16" s="14"/>
      <c r="V16" s="14"/>
    </row>
    <row r="17" spans="2:14" ht="30.7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 t="str">
        <f>IF(Q12="","",U12)</f>
        <v>กรรมการ</v>
      </c>
      <c r="M17" s="10"/>
      <c r="N17" s="10"/>
    </row>
    <row r="18" spans="2:14">
      <c r="B18" s="10"/>
      <c r="C18" s="10"/>
      <c r="D18" s="10"/>
      <c r="E18" s="10"/>
      <c r="F18" s="200" t="str">
        <f>IF(Q12="","","("&amp;Q12&amp;")")</f>
        <v>(นายเสถึยร  เหล่าคนค้า)</v>
      </c>
      <c r="G18" s="200"/>
      <c r="H18" s="200"/>
      <c r="I18" s="200"/>
      <c r="J18" s="200"/>
      <c r="K18" s="200"/>
      <c r="L18" s="10"/>
      <c r="M18" s="10"/>
      <c r="N18" s="10"/>
    </row>
    <row r="19" spans="2:14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 t="str">
        <f>IF(Q13="","",U13)</f>
        <v>กรรมการ</v>
      </c>
      <c r="M19" s="10"/>
      <c r="N19" s="10"/>
    </row>
    <row r="20" spans="2:14">
      <c r="B20" s="10"/>
      <c r="C20" s="10"/>
      <c r="D20" s="10"/>
      <c r="E20" s="10"/>
      <c r="F20" s="200" t="str">
        <f>IF(Q13="","","("&amp;Q13&amp;")")</f>
        <v>(นายพัฒนพล  คำกมล)</v>
      </c>
      <c r="G20" s="200"/>
      <c r="H20" s="200"/>
      <c r="I20" s="200"/>
      <c r="J20" s="200"/>
      <c r="K20" s="200"/>
      <c r="L20" s="10"/>
      <c r="M20" s="10"/>
      <c r="N20" s="10"/>
    </row>
    <row r="21" spans="2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 t="str">
        <f>IF(Q14="","",U14)</f>
        <v>กรรมการ</v>
      </c>
      <c r="M21" s="10"/>
      <c r="N21" s="10"/>
    </row>
    <row r="22" spans="2:14">
      <c r="B22" s="10"/>
      <c r="C22" s="10"/>
      <c r="D22" s="10"/>
      <c r="E22" s="10"/>
      <c r="F22" s="200" t="str">
        <f>IF(Q14="","","("&amp;Q14&amp;")")</f>
        <v>(นายชินภัทร์  พิมลา)</v>
      </c>
      <c r="G22" s="200"/>
      <c r="H22" s="200"/>
      <c r="I22" s="200"/>
      <c r="J22" s="200"/>
      <c r="K22" s="200"/>
      <c r="L22" s="10"/>
      <c r="M22" s="10"/>
      <c r="N22" s="10"/>
    </row>
    <row r="23" spans="2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 t="str">
        <f>IF(Q15="","",U15)</f>
        <v>กรรมการ</v>
      </c>
      <c r="M23" s="10"/>
      <c r="N23" s="10"/>
    </row>
    <row r="24" spans="2:14">
      <c r="B24" s="10"/>
      <c r="C24" s="10"/>
      <c r="D24" s="10"/>
      <c r="E24" s="10"/>
      <c r="F24" s="200" t="str">
        <f>IF(Q15="","","("&amp;Q15&amp;")")</f>
        <v>(นายมงคล  นิมยมเหมาะ)</v>
      </c>
      <c r="G24" s="200"/>
      <c r="H24" s="200"/>
      <c r="I24" s="200"/>
      <c r="J24" s="200"/>
      <c r="K24" s="200"/>
      <c r="L24" s="10"/>
      <c r="M24" s="10"/>
      <c r="N24" s="10"/>
    </row>
    <row r="25" spans="2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2:14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4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14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</sheetData>
  <sheetProtection password="BEB4" sheet="1" objects="1" scenarios="1" selectLockedCells="1"/>
  <mergeCells count="18">
    <mergeCell ref="Q14:T14"/>
    <mergeCell ref="Q15:T15"/>
    <mergeCell ref="Q16:T16"/>
    <mergeCell ref="F4:I4"/>
    <mergeCell ref="P2:V2"/>
    <mergeCell ref="Q11:S11"/>
    <mergeCell ref="Q4:V4"/>
    <mergeCell ref="Q5:V5"/>
    <mergeCell ref="Q9:R9"/>
    <mergeCell ref="Q10:T10"/>
    <mergeCell ref="Q8:R8"/>
    <mergeCell ref="Q12:T12"/>
    <mergeCell ref="Q13:T13"/>
    <mergeCell ref="F18:K18"/>
    <mergeCell ref="F20:K20"/>
    <mergeCell ref="F22:K22"/>
    <mergeCell ref="F24:K24"/>
    <mergeCell ref="F16:K16"/>
  </mergeCells>
  <dataValidations count="2">
    <dataValidation type="list" allowBlank="1" showInputMessage="1" showErrorMessage="1" sqref="Q8:R8">
      <formula1>grade</formula1>
    </dataValidation>
    <dataValidation type="list" allowBlank="1" showInputMessage="1" showErrorMessage="1" sqref="Q9:R9">
      <formula1>edu_years</formula1>
    </dataValidation>
  </dataValidations>
  <pageMargins left="0.70866141732283472" right="0.11811023622047245" top="0.35433070866141736" bottom="0.35433070866141736" header="0.31496062992125984" footer="0.31496062992125984"/>
  <pageSetup paperSize="9" orientation="portrait" blackAndWhite="1" verticalDpi="300" r:id="rId1"/>
  <ignoredErrors>
    <ignoredError sqref="D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D75"/>
  <sheetViews>
    <sheetView showGridLines="0" showRowColHeaders="0" workbookViewId="0">
      <selection activeCell="D7" sqref="D7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18" width="3.25" style="1" customWidth="1"/>
    <col min="19" max="19" width="7.375" style="1" customWidth="1"/>
    <col min="20" max="20" width="9.375" style="1" customWidth="1"/>
    <col min="21" max="21" width="10.625" style="31" customWidth="1"/>
    <col min="22" max="22" width="14.625" style="34" customWidth="1"/>
    <col min="23" max="23" width="13" style="31" customWidth="1"/>
    <col min="24" max="24" width="10.25" style="31" customWidth="1"/>
    <col min="25" max="25" width="13.625" style="31" customWidth="1"/>
    <col min="26" max="30" width="23.25" style="31"/>
    <col min="31" max="16384" width="23.25" style="1"/>
  </cols>
  <sheetData>
    <row r="1" spans="1:3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W1" s="50" t="s">
        <v>36</v>
      </c>
      <c r="X1" s="87">
        <v>1</v>
      </c>
      <c r="Y1" s="53" t="s">
        <v>35</v>
      </c>
    </row>
    <row r="2" spans="1:30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0"/>
      <c r="V2" s="35"/>
      <c r="W2" s="50" t="s">
        <v>86</v>
      </c>
      <c r="X2" s="51">
        <f>SUM(T46:T48)</f>
        <v>0</v>
      </c>
      <c r="Y2" s="53" t="s">
        <v>27</v>
      </c>
      <c r="Z2" s="30"/>
      <c r="AA2" s="30"/>
      <c r="AB2" s="30"/>
      <c r="AC2" s="30"/>
      <c r="AD2" s="30"/>
    </row>
    <row r="3" spans="1:30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0"/>
      <c r="V3" s="49"/>
      <c r="W3" s="50" t="s">
        <v>28</v>
      </c>
      <c r="X3" s="52" t="str">
        <f>IF(X2=0,"-",X2*100/T51)</f>
        <v>-</v>
      </c>
      <c r="Y3" s="53"/>
      <c r="Z3" s="30"/>
      <c r="AA3" s="30"/>
      <c r="AB3" s="30"/>
      <c r="AC3" s="30"/>
      <c r="AD3" s="30"/>
    </row>
    <row r="4" spans="1:30" s="20" customFormat="1" ht="42" customHeight="1">
      <c r="A4" s="30"/>
      <c r="C4" s="230" t="s">
        <v>109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30"/>
      <c r="V4" s="35"/>
      <c r="W4" s="126" t="s">
        <v>29</v>
      </c>
      <c r="X4" s="127" t="str">
        <f>IF(X3="-","-",X3*X1/100)</f>
        <v>-</v>
      </c>
      <c r="Y4" s="128" t="s">
        <v>35</v>
      </c>
      <c r="Z4" s="30"/>
      <c r="AA4" s="30"/>
      <c r="AB4" s="30"/>
      <c r="AC4" s="30"/>
      <c r="AD4" s="30"/>
    </row>
    <row r="5" spans="1:30" s="7" customFormat="1" ht="119.25" customHeight="1">
      <c r="A5" s="30"/>
      <c r="B5" s="213" t="s">
        <v>0</v>
      </c>
      <c r="C5" s="213" t="s">
        <v>1</v>
      </c>
      <c r="D5" s="219" t="s">
        <v>110</v>
      </c>
      <c r="E5" s="220"/>
      <c r="F5" s="220"/>
      <c r="G5" s="220"/>
      <c r="H5" s="221"/>
      <c r="I5" s="219" t="s">
        <v>111</v>
      </c>
      <c r="J5" s="220"/>
      <c r="K5" s="220"/>
      <c r="L5" s="220"/>
      <c r="M5" s="221"/>
      <c r="N5" s="231"/>
      <c r="O5" s="232"/>
      <c r="P5" s="232"/>
      <c r="Q5" s="232"/>
      <c r="R5" s="232"/>
      <c r="S5" s="218" t="s">
        <v>26</v>
      </c>
      <c r="T5" s="218" t="s">
        <v>25</v>
      </c>
      <c r="U5" s="30"/>
      <c r="V5" s="45" t="s">
        <v>8</v>
      </c>
      <c r="W5" s="46" t="s">
        <v>9</v>
      </c>
      <c r="X5" s="30"/>
      <c r="Y5" s="30"/>
      <c r="Z5" s="30"/>
      <c r="AA5" s="30"/>
      <c r="AB5" s="30"/>
      <c r="AC5" s="30"/>
      <c r="AD5" s="30"/>
    </row>
    <row r="6" spans="1:30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/>
      <c r="O6" s="39"/>
      <c r="P6" s="39"/>
      <c r="Q6" s="39"/>
      <c r="R6" s="40"/>
      <c r="S6" s="218"/>
      <c r="T6" s="218"/>
      <c r="V6" s="129">
        <v>10</v>
      </c>
      <c r="W6" s="60">
        <v>100</v>
      </c>
    </row>
    <row r="7" spans="1:30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56"/>
      <c r="O7" s="57"/>
      <c r="P7" s="57"/>
      <c r="Q7" s="57"/>
      <c r="R7" s="58"/>
      <c r="S7" s="41" t="str">
        <f>IF(W7=0,"",IF(W7&gt;=90,5,IF(W7&gt;=75,4,IF(W7&gt;=60,3,IF(W7&gt;=50,2,1)))))</f>
        <v/>
      </c>
      <c r="T7" s="41" t="str">
        <f>IF(S7="","",IF(S7=5,"ดีเยี่ยม",IF(S7=4,"ดีมาก",IF(S7=3,"ดี",IF(S7=2,"พอใช้","ปรับปรุง")))))</f>
        <v/>
      </c>
      <c r="U7" s="32"/>
      <c r="V7" s="37">
        <f>SUM(D7:R7)</f>
        <v>0</v>
      </c>
      <c r="W7" s="61">
        <f>V7*100/$V$6</f>
        <v>0</v>
      </c>
      <c r="X7" s="32"/>
      <c r="Y7" s="32"/>
      <c r="Z7" s="32"/>
      <c r="AA7" s="32"/>
      <c r="AB7" s="32"/>
      <c r="AC7" s="32"/>
      <c r="AD7" s="32"/>
    </row>
    <row r="8" spans="1:30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56"/>
      <c r="O8" s="57"/>
      <c r="P8" s="57"/>
      <c r="Q8" s="57"/>
      <c r="R8" s="58"/>
      <c r="S8" s="41" t="str">
        <f t="shared" ref="S8:S41" si="0">IF(W8=0,"",IF(W8&gt;=90,5,IF(W8&gt;=75,4,IF(W8&gt;=60,3,IF(W8&gt;=50,2,1)))))</f>
        <v/>
      </c>
      <c r="T8" s="41" t="str">
        <f t="shared" ref="T8:T41" si="1">IF(S8="","",IF(S8=5,"ดีเยี่ยม",IF(S8=4,"ดีมาก",IF(S8=3,"ดี",IF(S8=2,"พอใช้","ปรับปรุง")))))</f>
        <v/>
      </c>
      <c r="U8" s="32"/>
      <c r="V8" s="37">
        <f t="shared" ref="V8:V41" si="2">SUM(D8:R8)</f>
        <v>0</v>
      </c>
      <c r="W8" s="61">
        <f t="shared" ref="W8:W41" si="3">V8*100/$V$6</f>
        <v>0</v>
      </c>
      <c r="X8" s="32"/>
      <c r="Y8" s="32"/>
      <c r="Z8" s="32"/>
      <c r="AA8" s="32"/>
      <c r="AB8" s="32"/>
      <c r="AC8" s="32"/>
      <c r="AD8" s="32"/>
    </row>
    <row r="9" spans="1:30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56"/>
      <c r="O9" s="57"/>
      <c r="P9" s="57"/>
      <c r="Q9" s="57"/>
      <c r="R9" s="58"/>
      <c r="S9" s="41" t="str">
        <f t="shared" si="0"/>
        <v/>
      </c>
      <c r="T9" s="41" t="str">
        <f t="shared" si="1"/>
        <v/>
      </c>
      <c r="U9" s="32"/>
      <c r="V9" s="37">
        <f t="shared" si="2"/>
        <v>0</v>
      </c>
      <c r="W9" s="61">
        <f t="shared" si="3"/>
        <v>0</v>
      </c>
      <c r="X9" s="32"/>
      <c r="Y9" s="32"/>
      <c r="Z9" s="32"/>
      <c r="AA9" s="32"/>
      <c r="AB9" s="32"/>
      <c r="AC9" s="32"/>
      <c r="AD9" s="32"/>
    </row>
    <row r="10" spans="1:30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56"/>
      <c r="O10" s="57"/>
      <c r="P10" s="57"/>
      <c r="Q10" s="57"/>
      <c r="R10" s="58"/>
      <c r="S10" s="41" t="str">
        <f t="shared" si="0"/>
        <v/>
      </c>
      <c r="T10" s="41" t="str">
        <f t="shared" si="1"/>
        <v/>
      </c>
      <c r="U10" s="32"/>
      <c r="V10" s="37">
        <f t="shared" si="2"/>
        <v>0</v>
      </c>
      <c r="W10" s="61">
        <f t="shared" si="3"/>
        <v>0</v>
      </c>
      <c r="X10" s="32"/>
      <c r="Y10" s="32"/>
      <c r="Z10" s="32"/>
      <c r="AA10" s="32"/>
      <c r="AB10" s="32"/>
      <c r="AC10" s="32"/>
      <c r="AD10" s="32"/>
    </row>
    <row r="11" spans="1:30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56"/>
      <c r="O11" s="57"/>
      <c r="P11" s="57"/>
      <c r="Q11" s="57"/>
      <c r="R11" s="58"/>
      <c r="S11" s="41" t="str">
        <f t="shared" si="0"/>
        <v/>
      </c>
      <c r="T11" s="41" t="str">
        <f t="shared" si="1"/>
        <v/>
      </c>
      <c r="U11" s="32"/>
      <c r="V11" s="37">
        <f t="shared" si="2"/>
        <v>0</v>
      </c>
      <c r="W11" s="61">
        <f t="shared" si="3"/>
        <v>0</v>
      </c>
      <c r="X11" s="32"/>
      <c r="Y11" s="32"/>
      <c r="Z11" s="32"/>
      <c r="AA11" s="32"/>
      <c r="AB11" s="32"/>
      <c r="AC11" s="32"/>
      <c r="AD11" s="32"/>
    </row>
    <row r="12" spans="1:30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56"/>
      <c r="O12" s="57"/>
      <c r="P12" s="57"/>
      <c r="Q12" s="57"/>
      <c r="R12" s="58"/>
      <c r="S12" s="41" t="str">
        <f t="shared" si="0"/>
        <v/>
      </c>
      <c r="T12" s="41" t="str">
        <f t="shared" si="1"/>
        <v/>
      </c>
      <c r="U12" s="32"/>
      <c r="V12" s="37">
        <f t="shared" si="2"/>
        <v>0</v>
      </c>
      <c r="W12" s="61">
        <f t="shared" si="3"/>
        <v>0</v>
      </c>
      <c r="X12" s="32"/>
      <c r="Y12" s="32"/>
      <c r="Z12" s="32"/>
      <c r="AA12" s="32"/>
      <c r="AB12" s="32"/>
      <c r="AC12" s="32"/>
      <c r="AD12" s="32"/>
    </row>
    <row r="13" spans="1:30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56"/>
      <c r="O13" s="57"/>
      <c r="P13" s="57"/>
      <c r="Q13" s="57"/>
      <c r="R13" s="58"/>
      <c r="S13" s="41" t="str">
        <f t="shared" si="0"/>
        <v/>
      </c>
      <c r="T13" s="41" t="str">
        <f t="shared" si="1"/>
        <v/>
      </c>
      <c r="U13" s="32"/>
      <c r="V13" s="37">
        <f t="shared" si="2"/>
        <v>0</v>
      </c>
      <c r="W13" s="61">
        <f t="shared" si="3"/>
        <v>0</v>
      </c>
      <c r="X13" s="32"/>
      <c r="Y13" s="32"/>
      <c r="Z13" s="32"/>
      <c r="AA13" s="32"/>
      <c r="AB13" s="32"/>
      <c r="AC13" s="32"/>
      <c r="AD13" s="32"/>
    </row>
    <row r="14" spans="1:30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56"/>
      <c r="O14" s="57"/>
      <c r="P14" s="57"/>
      <c r="Q14" s="57"/>
      <c r="R14" s="58"/>
      <c r="S14" s="41" t="str">
        <f t="shared" si="0"/>
        <v/>
      </c>
      <c r="T14" s="41" t="str">
        <f t="shared" si="1"/>
        <v/>
      </c>
      <c r="U14" s="32"/>
      <c r="V14" s="37">
        <f t="shared" si="2"/>
        <v>0</v>
      </c>
      <c r="W14" s="61">
        <f t="shared" si="3"/>
        <v>0</v>
      </c>
      <c r="X14" s="32"/>
      <c r="Y14" s="32"/>
      <c r="Z14" s="32"/>
      <c r="AA14" s="32"/>
      <c r="AB14" s="32"/>
      <c r="AC14" s="32"/>
      <c r="AD14" s="32"/>
    </row>
    <row r="15" spans="1:30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56"/>
      <c r="O15" s="57"/>
      <c r="P15" s="57"/>
      <c r="Q15" s="57"/>
      <c r="R15" s="58"/>
      <c r="S15" s="41" t="str">
        <f t="shared" si="0"/>
        <v/>
      </c>
      <c r="T15" s="41" t="str">
        <f t="shared" si="1"/>
        <v/>
      </c>
      <c r="U15" s="32"/>
      <c r="V15" s="37">
        <f t="shared" si="2"/>
        <v>0</v>
      </c>
      <c r="W15" s="61">
        <f t="shared" si="3"/>
        <v>0</v>
      </c>
      <c r="X15" s="32"/>
      <c r="Y15" s="32"/>
      <c r="Z15" s="32"/>
      <c r="AA15" s="32"/>
      <c r="AB15" s="32"/>
      <c r="AC15" s="32"/>
      <c r="AD15" s="32"/>
    </row>
    <row r="16" spans="1:30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56"/>
      <c r="O16" s="57"/>
      <c r="P16" s="57"/>
      <c r="Q16" s="57"/>
      <c r="R16" s="58"/>
      <c r="S16" s="41" t="str">
        <f t="shared" si="0"/>
        <v/>
      </c>
      <c r="T16" s="41" t="str">
        <f t="shared" si="1"/>
        <v/>
      </c>
      <c r="U16" s="32"/>
      <c r="V16" s="37">
        <f t="shared" si="2"/>
        <v>0</v>
      </c>
      <c r="W16" s="61">
        <f t="shared" si="3"/>
        <v>0</v>
      </c>
      <c r="X16" s="32"/>
      <c r="Y16" s="32"/>
      <c r="Z16" s="32"/>
      <c r="AA16" s="32"/>
      <c r="AB16" s="32"/>
      <c r="AC16" s="32"/>
      <c r="AD16" s="32"/>
    </row>
    <row r="17" spans="1:30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56"/>
      <c r="O17" s="57"/>
      <c r="P17" s="57"/>
      <c r="Q17" s="57"/>
      <c r="R17" s="58"/>
      <c r="S17" s="41" t="str">
        <f t="shared" si="0"/>
        <v/>
      </c>
      <c r="T17" s="41" t="str">
        <f t="shared" si="1"/>
        <v/>
      </c>
      <c r="U17" s="32"/>
      <c r="V17" s="37">
        <f t="shared" si="2"/>
        <v>0</v>
      </c>
      <c r="W17" s="61">
        <f t="shared" si="3"/>
        <v>0</v>
      </c>
      <c r="X17" s="32"/>
      <c r="Y17" s="32"/>
      <c r="Z17" s="32"/>
      <c r="AA17" s="32"/>
      <c r="AB17" s="32"/>
      <c r="AC17" s="32"/>
      <c r="AD17" s="32"/>
    </row>
    <row r="18" spans="1:30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56"/>
      <c r="O18" s="57"/>
      <c r="P18" s="57"/>
      <c r="Q18" s="57"/>
      <c r="R18" s="58"/>
      <c r="S18" s="41" t="str">
        <f t="shared" si="0"/>
        <v/>
      </c>
      <c r="T18" s="41" t="str">
        <f t="shared" si="1"/>
        <v/>
      </c>
      <c r="U18" s="32"/>
      <c r="V18" s="37">
        <f t="shared" si="2"/>
        <v>0</v>
      </c>
      <c r="W18" s="61">
        <f t="shared" si="3"/>
        <v>0</v>
      </c>
      <c r="X18" s="32"/>
      <c r="Y18" s="32"/>
      <c r="Z18" s="32"/>
      <c r="AA18" s="32"/>
      <c r="AB18" s="32"/>
      <c r="AC18" s="32"/>
      <c r="AD18" s="32"/>
    </row>
    <row r="19" spans="1:30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56"/>
      <c r="O19" s="57"/>
      <c r="P19" s="57"/>
      <c r="Q19" s="57"/>
      <c r="R19" s="58"/>
      <c r="S19" s="41" t="str">
        <f t="shared" si="0"/>
        <v/>
      </c>
      <c r="T19" s="41" t="str">
        <f t="shared" si="1"/>
        <v/>
      </c>
      <c r="U19" s="32"/>
      <c r="V19" s="37">
        <f t="shared" si="2"/>
        <v>0</v>
      </c>
      <c r="W19" s="61">
        <f t="shared" si="3"/>
        <v>0</v>
      </c>
      <c r="X19" s="32"/>
      <c r="Y19" s="32"/>
      <c r="Z19" s="32"/>
      <c r="AA19" s="32"/>
      <c r="AB19" s="32"/>
      <c r="AC19" s="32"/>
      <c r="AD19" s="32"/>
    </row>
    <row r="20" spans="1:30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56"/>
      <c r="O20" s="57"/>
      <c r="P20" s="57"/>
      <c r="Q20" s="57"/>
      <c r="R20" s="58"/>
      <c r="S20" s="41" t="str">
        <f t="shared" si="0"/>
        <v/>
      </c>
      <c r="T20" s="41" t="str">
        <f t="shared" si="1"/>
        <v/>
      </c>
      <c r="U20" s="32"/>
      <c r="V20" s="37">
        <f t="shared" si="2"/>
        <v>0</v>
      </c>
      <c r="W20" s="61">
        <f t="shared" si="3"/>
        <v>0</v>
      </c>
      <c r="X20" s="32"/>
      <c r="Y20" s="32"/>
      <c r="Z20" s="32"/>
      <c r="AA20" s="32"/>
      <c r="AB20" s="32"/>
      <c r="AC20" s="32"/>
      <c r="AD20" s="32"/>
    </row>
    <row r="21" spans="1:30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56"/>
      <c r="O21" s="57"/>
      <c r="P21" s="57"/>
      <c r="Q21" s="57"/>
      <c r="R21" s="58"/>
      <c r="S21" s="41" t="str">
        <f t="shared" si="0"/>
        <v/>
      </c>
      <c r="T21" s="41" t="str">
        <f t="shared" si="1"/>
        <v/>
      </c>
      <c r="U21" s="32"/>
      <c r="V21" s="37">
        <f t="shared" si="2"/>
        <v>0</v>
      </c>
      <c r="W21" s="61">
        <f t="shared" si="3"/>
        <v>0</v>
      </c>
      <c r="X21" s="32"/>
      <c r="Y21" s="32"/>
      <c r="Z21" s="32"/>
      <c r="AA21" s="32"/>
      <c r="AB21" s="32"/>
      <c r="AC21" s="32"/>
      <c r="AD21" s="32"/>
    </row>
    <row r="22" spans="1:30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56"/>
      <c r="O22" s="57"/>
      <c r="P22" s="57"/>
      <c r="Q22" s="57"/>
      <c r="R22" s="58"/>
      <c r="S22" s="41" t="str">
        <f t="shared" si="0"/>
        <v/>
      </c>
      <c r="T22" s="41" t="str">
        <f t="shared" si="1"/>
        <v/>
      </c>
      <c r="U22" s="32"/>
      <c r="V22" s="37">
        <f t="shared" si="2"/>
        <v>0</v>
      </c>
      <c r="W22" s="61">
        <f t="shared" si="3"/>
        <v>0</v>
      </c>
      <c r="X22" s="32"/>
      <c r="Y22" s="32"/>
      <c r="Z22" s="32"/>
      <c r="AA22" s="32"/>
      <c r="AB22" s="32"/>
      <c r="AC22" s="32"/>
      <c r="AD22" s="32"/>
    </row>
    <row r="23" spans="1:30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56"/>
      <c r="O23" s="57"/>
      <c r="P23" s="57"/>
      <c r="Q23" s="57"/>
      <c r="R23" s="58"/>
      <c r="S23" s="41" t="str">
        <f t="shared" si="0"/>
        <v/>
      </c>
      <c r="T23" s="41" t="str">
        <f t="shared" si="1"/>
        <v/>
      </c>
      <c r="U23" s="32"/>
      <c r="V23" s="37">
        <f t="shared" si="2"/>
        <v>0</v>
      </c>
      <c r="W23" s="61">
        <f t="shared" si="3"/>
        <v>0</v>
      </c>
      <c r="X23" s="32"/>
      <c r="Y23" s="32"/>
      <c r="Z23" s="32"/>
      <c r="AA23" s="32"/>
      <c r="AB23" s="32"/>
      <c r="AC23" s="32"/>
      <c r="AD23" s="32"/>
    </row>
    <row r="24" spans="1:30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56"/>
      <c r="O24" s="57"/>
      <c r="P24" s="57"/>
      <c r="Q24" s="57"/>
      <c r="R24" s="58"/>
      <c r="S24" s="41" t="str">
        <f t="shared" si="0"/>
        <v/>
      </c>
      <c r="T24" s="41" t="str">
        <f t="shared" si="1"/>
        <v/>
      </c>
      <c r="U24" s="32"/>
      <c r="V24" s="37">
        <f t="shared" si="2"/>
        <v>0</v>
      </c>
      <c r="W24" s="61">
        <f t="shared" si="3"/>
        <v>0</v>
      </c>
      <c r="X24" s="32"/>
      <c r="Y24" s="32"/>
      <c r="Z24" s="32"/>
      <c r="AA24" s="32"/>
      <c r="AB24" s="32"/>
      <c r="AC24" s="32"/>
      <c r="AD24" s="32"/>
    </row>
    <row r="25" spans="1:30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56"/>
      <c r="O25" s="57"/>
      <c r="P25" s="57"/>
      <c r="Q25" s="57"/>
      <c r="R25" s="58"/>
      <c r="S25" s="41" t="str">
        <f t="shared" si="0"/>
        <v/>
      </c>
      <c r="T25" s="41" t="str">
        <f t="shared" si="1"/>
        <v/>
      </c>
      <c r="U25" s="32"/>
      <c r="V25" s="37">
        <f t="shared" si="2"/>
        <v>0</v>
      </c>
      <c r="W25" s="61">
        <f t="shared" si="3"/>
        <v>0</v>
      </c>
      <c r="X25" s="32"/>
      <c r="Y25" s="32"/>
      <c r="Z25" s="32"/>
      <c r="AA25" s="32"/>
      <c r="AB25" s="32"/>
      <c r="AC25" s="32"/>
      <c r="AD25" s="32"/>
    </row>
    <row r="26" spans="1:30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56"/>
      <c r="O26" s="57"/>
      <c r="P26" s="57"/>
      <c r="Q26" s="57"/>
      <c r="R26" s="58"/>
      <c r="S26" s="41" t="str">
        <f t="shared" si="0"/>
        <v/>
      </c>
      <c r="T26" s="41" t="str">
        <f t="shared" si="1"/>
        <v/>
      </c>
      <c r="U26" s="32"/>
      <c r="V26" s="37">
        <f t="shared" si="2"/>
        <v>0</v>
      </c>
      <c r="W26" s="61">
        <f t="shared" si="3"/>
        <v>0</v>
      </c>
      <c r="X26" s="32"/>
      <c r="Y26" s="32"/>
      <c r="Z26" s="32"/>
      <c r="AA26" s="32"/>
      <c r="AB26" s="32"/>
      <c r="AC26" s="32"/>
      <c r="AD26" s="32"/>
    </row>
    <row r="27" spans="1:30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56"/>
      <c r="O27" s="57"/>
      <c r="P27" s="57"/>
      <c r="Q27" s="57"/>
      <c r="R27" s="58"/>
      <c r="S27" s="41" t="str">
        <f t="shared" si="0"/>
        <v/>
      </c>
      <c r="T27" s="41" t="str">
        <f t="shared" si="1"/>
        <v/>
      </c>
      <c r="U27" s="32"/>
      <c r="V27" s="37">
        <f t="shared" si="2"/>
        <v>0</v>
      </c>
      <c r="W27" s="61">
        <f t="shared" si="3"/>
        <v>0</v>
      </c>
      <c r="X27" s="32"/>
      <c r="Y27" s="32"/>
      <c r="Z27" s="32"/>
      <c r="AA27" s="32"/>
      <c r="AB27" s="32"/>
      <c r="AC27" s="32"/>
      <c r="AD27" s="32"/>
    </row>
    <row r="28" spans="1:30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56"/>
      <c r="O28" s="57"/>
      <c r="P28" s="57"/>
      <c r="Q28" s="57"/>
      <c r="R28" s="58"/>
      <c r="S28" s="41" t="str">
        <f t="shared" si="0"/>
        <v/>
      </c>
      <c r="T28" s="41" t="str">
        <f t="shared" si="1"/>
        <v/>
      </c>
      <c r="U28" s="32"/>
      <c r="V28" s="37">
        <f t="shared" si="2"/>
        <v>0</v>
      </c>
      <c r="W28" s="61">
        <f t="shared" si="3"/>
        <v>0</v>
      </c>
      <c r="X28" s="32"/>
      <c r="Y28" s="32"/>
      <c r="Z28" s="32"/>
      <c r="AA28" s="32"/>
      <c r="AB28" s="32"/>
      <c r="AC28" s="32"/>
      <c r="AD28" s="32"/>
    </row>
    <row r="29" spans="1:30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56"/>
      <c r="O29" s="57"/>
      <c r="P29" s="57"/>
      <c r="Q29" s="57"/>
      <c r="R29" s="58"/>
      <c r="S29" s="41" t="str">
        <f t="shared" si="0"/>
        <v/>
      </c>
      <c r="T29" s="41" t="str">
        <f t="shared" si="1"/>
        <v/>
      </c>
      <c r="U29" s="32"/>
      <c r="V29" s="37">
        <f t="shared" si="2"/>
        <v>0</v>
      </c>
      <c r="W29" s="61">
        <f t="shared" si="3"/>
        <v>0</v>
      </c>
      <c r="X29" s="32"/>
      <c r="Y29" s="32"/>
      <c r="Z29" s="32"/>
      <c r="AA29" s="32"/>
      <c r="AB29" s="32"/>
      <c r="AC29" s="32"/>
      <c r="AD29" s="32"/>
    </row>
    <row r="30" spans="1:30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56"/>
      <c r="O30" s="57"/>
      <c r="P30" s="57"/>
      <c r="Q30" s="57"/>
      <c r="R30" s="58"/>
      <c r="S30" s="41" t="str">
        <f t="shared" si="0"/>
        <v/>
      </c>
      <c r="T30" s="41" t="str">
        <f t="shared" si="1"/>
        <v/>
      </c>
      <c r="U30" s="32"/>
      <c r="V30" s="37">
        <f t="shared" si="2"/>
        <v>0</v>
      </c>
      <c r="W30" s="61">
        <f t="shared" si="3"/>
        <v>0</v>
      </c>
      <c r="X30" s="32"/>
      <c r="Y30" s="32"/>
      <c r="Z30" s="32"/>
      <c r="AA30" s="32"/>
      <c r="AB30" s="32"/>
      <c r="AC30" s="32"/>
      <c r="AD30" s="32"/>
    </row>
    <row r="31" spans="1:30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56"/>
      <c r="O31" s="57"/>
      <c r="P31" s="57"/>
      <c r="Q31" s="57"/>
      <c r="R31" s="58"/>
      <c r="S31" s="41" t="str">
        <f t="shared" si="0"/>
        <v/>
      </c>
      <c r="T31" s="41" t="str">
        <f t="shared" si="1"/>
        <v/>
      </c>
      <c r="U31" s="32"/>
      <c r="V31" s="37">
        <f t="shared" si="2"/>
        <v>0</v>
      </c>
      <c r="W31" s="61">
        <f t="shared" si="3"/>
        <v>0</v>
      </c>
      <c r="X31" s="32"/>
      <c r="Y31" s="32"/>
      <c r="Z31" s="32"/>
      <c r="AA31" s="32"/>
      <c r="AB31" s="32"/>
      <c r="AC31" s="32"/>
      <c r="AD31" s="32"/>
    </row>
    <row r="32" spans="1:30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56"/>
      <c r="O32" s="57"/>
      <c r="P32" s="57"/>
      <c r="Q32" s="57"/>
      <c r="R32" s="58"/>
      <c r="S32" s="41" t="str">
        <f t="shared" si="0"/>
        <v/>
      </c>
      <c r="T32" s="41" t="str">
        <f t="shared" si="1"/>
        <v/>
      </c>
      <c r="U32" s="32"/>
      <c r="V32" s="37">
        <f t="shared" si="2"/>
        <v>0</v>
      </c>
      <c r="W32" s="61">
        <f t="shared" si="3"/>
        <v>0</v>
      </c>
      <c r="X32" s="32"/>
      <c r="Y32" s="32"/>
      <c r="Z32" s="32"/>
      <c r="AA32" s="32"/>
      <c r="AB32" s="32"/>
      <c r="AC32" s="32"/>
      <c r="AD32" s="32"/>
    </row>
    <row r="33" spans="1:30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56"/>
      <c r="O33" s="57"/>
      <c r="P33" s="57"/>
      <c r="Q33" s="57"/>
      <c r="R33" s="58"/>
      <c r="S33" s="41" t="str">
        <f t="shared" si="0"/>
        <v/>
      </c>
      <c r="T33" s="41" t="str">
        <f t="shared" si="1"/>
        <v/>
      </c>
      <c r="U33" s="32"/>
      <c r="V33" s="37">
        <f t="shared" si="2"/>
        <v>0</v>
      </c>
      <c r="W33" s="61">
        <f t="shared" si="3"/>
        <v>0</v>
      </c>
      <c r="X33" s="32"/>
      <c r="Y33" s="32"/>
      <c r="Z33" s="32"/>
      <c r="AA33" s="32"/>
      <c r="AB33" s="32"/>
      <c r="AC33" s="32"/>
      <c r="AD33" s="32"/>
    </row>
    <row r="34" spans="1:30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56"/>
      <c r="O34" s="57"/>
      <c r="P34" s="57"/>
      <c r="Q34" s="57"/>
      <c r="R34" s="58"/>
      <c r="S34" s="41" t="str">
        <f t="shared" si="0"/>
        <v/>
      </c>
      <c r="T34" s="41" t="str">
        <f t="shared" si="1"/>
        <v/>
      </c>
      <c r="U34" s="32"/>
      <c r="V34" s="37">
        <f t="shared" si="2"/>
        <v>0</v>
      </c>
      <c r="W34" s="61">
        <f t="shared" si="3"/>
        <v>0</v>
      </c>
      <c r="X34" s="32"/>
      <c r="Y34" s="32"/>
      <c r="Z34" s="32"/>
      <c r="AA34" s="32"/>
      <c r="AB34" s="32"/>
      <c r="AC34" s="32"/>
      <c r="AD34" s="32"/>
    </row>
    <row r="35" spans="1:30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56"/>
      <c r="O35" s="57"/>
      <c r="P35" s="57"/>
      <c r="Q35" s="57"/>
      <c r="R35" s="58"/>
      <c r="S35" s="41" t="str">
        <f t="shared" si="0"/>
        <v/>
      </c>
      <c r="T35" s="41" t="str">
        <f t="shared" si="1"/>
        <v/>
      </c>
      <c r="U35" s="32"/>
      <c r="V35" s="37">
        <f t="shared" si="2"/>
        <v>0</v>
      </c>
      <c r="W35" s="61">
        <f t="shared" si="3"/>
        <v>0</v>
      </c>
      <c r="X35" s="32"/>
      <c r="Y35" s="32"/>
      <c r="Z35" s="32"/>
      <c r="AA35" s="32"/>
      <c r="AB35" s="32"/>
      <c r="AC35" s="32"/>
      <c r="AD35" s="32"/>
    </row>
    <row r="36" spans="1:30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56"/>
      <c r="O36" s="57"/>
      <c r="P36" s="57"/>
      <c r="Q36" s="57"/>
      <c r="R36" s="58"/>
      <c r="S36" s="41" t="str">
        <f t="shared" si="0"/>
        <v/>
      </c>
      <c r="T36" s="41" t="str">
        <f t="shared" si="1"/>
        <v/>
      </c>
      <c r="U36" s="32"/>
      <c r="V36" s="37">
        <f t="shared" si="2"/>
        <v>0</v>
      </c>
      <c r="W36" s="61">
        <f t="shared" si="3"/>
        <v>0</v>
      </c>
      <c r="X36" s="32"/>
      <c r="Y36" s="32"/>
      <c r="Z36" s="32"/>
      <c r="AA36" s="32"/>
      <c r="AB36" s="32"/>
      <c r="AC36" s="32"/>
      <c r="AD36" s="32"/>
    </row>
    <row r="37" spans="1:30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56"/>
      <c r="O37" s="57"/>
      <c r="P37" s="57"/>
      <c r="Q37" s="57"/>
      <c r="R37" s="58"/>
      <c r="S37" s="41" t="str">
        <f t="shared" si="0"/>
        <v/>
      </c>
      <c r="T37" s="41" t="str">
        <f t="shared" si="1"/>
        <v/>
      </c>
      <c r="U37" s="32"/>
      <c r="V37" s="37">
        <f t="shared" si="2"/>
        <v>0</v>
      </c>
      <c r="W37" s="61">
        <f t="shared" si="3"/>
        <v>0</v>
      </c>
      <c r="X37" s="32"/>
      <c r="Y37" s="32"/>
      <c r="Z37" s="32"/>
      <c r="AA37" s="32"/>
      <c r="AB37" s="32"/>
      <c r="AC37" s="32"/>
      <c r="AD37" s="32"/>
    </row>
    <row r="38" spans="1:30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56"/>
      <c r="O38" s="57"/>
      <c r="P38" s="57"/>
      <c r="Q38" s="57"/>
      <c r="R38" s="58"/>
      <c r="S38" s="41" t="str">
        <f t="shared" si="0"/>
        <v/>
      </c>
      <c r="T38" s="41" t="str">
        <f t="shared" si="1"/>
        <v/>
      </c>
      <c r="U38" s="32"/>
      <c r="V38" s="37">
        <f t="shared" si="2"/>
        <v>0</v>
      </c>
      <c r="W38" s="61">
        <f t="shared" si="3"/>
        <v>0</v>
      </c>
      <c r="X38" s="32"/>
      <c r="Y38" s="32"/>
      <c r="Z38" s="32"/>
      <c r="AA38" s="32"/>
      <c r="AB38" s="32"/>
      <c r="AC38" s="32"/>
      <c r="AD38" s="32"/>
    </row>
    <row r="39" spans="1:30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56"/>
      <c r="O39" s="57"/>
      <c r="P39" s="57"/>
      <c r="Q39" s="57"/>
      <c r="R39" s="58"/>
      <c r="S39" s="41" t="str">
        <f t="shared" si="0"/>
        <v/>
      </c>
      <c r="T39" s="41" t="str">
        <f t="shared" si="1"/>
        <v/>
      </c>
      <c r="U39" s="32"/>
      <c r="V39" s="37">
        <f t="shared" si="2"/>
        <v>0</v>
      </c>
      <c r="W39" s="61">
        <f t="shared" si="3"/>
        <v>0</v>
      </c>
      <c r="X39" s="32"/>
      <c r="Y39" s="32"/>
      <c r="Z39" s="32"/>
      <c r="AA39" s="32"/>
      <c r="AB39" s="32"/>
      <c r="AC39" s="32"/>
      <c r="AD39" s="32"/>
    </row>
    <row r="40" spans="1:30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56"/>
      <c r="O40" s="57"/>
      <c r="P40" s="57"/>
      <c r="Q40" s="57"/>
      <c r="R40" s="58"/>
      <c r="S40" s="41" t="str">
        <f t="shared" si="0"/>
        <v/>
      </c>
      <c r="T40" s="41" t="str">
        <f t="shared" si="1"/>
        <v/>
      </c>
      <c r="U40" s="32"/>
      <c r="V40" s="37">
        <f t="shared" si="2"/>
        <v>0</v>
      </c>
      <c r="W40" s="61">
        <f t="shared" si="3"/>
        <v>0</v>
      </c>
      <c r="X40" s="32"/>
      <c r="Y40" s="32"/>
      <c r="Z40" s="32"/>
      <c r="AA40" s="32"/>
      <c r="AB40" s="32"/>
      <c r="AC40" s="32"/>
      <c r="AD40" s="32"/>
    </row>
    <row r="41" spans="1:30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56"/>
      <c r="O41" s="57"/>
      <c r="P41" s="57"/>
      <c r="Q41" s="57"/>
      <c r="R41" s="58"/>
      <c r="S41" s="41" t="str">
        <f t="shared" si="0"/>
        <v/>
      </c>
      <c r="T41" s="41" t="str">
        <f t="shared" si="1"/>
        <v/>
      </c>
      <c r="U41" s="32"/>
      <c r="V41" s="37">
        <f t="shared" si="2"/>
        <v>0</v>
      </c>
      <c r="W41" s="61">
        <f t="shared" si="3"/>
        <v>0</v>
      </c>
      <c r="X41" s="32"/>
      <c r="Y41" s="32"/>
      <c r="Z41" s="32"/>
      <c r="AA41" s="32"/>
      <c r="AB41" s="32"/>
      <c r="AC41" s="32"/>
      <c r="AD41" s="32"/>
    </row>
    <row r="42" spans="1:30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IF(X2=0,"",X2)</f>
        <v/>
      </c>
      <c r="J42" s="210"/>
      <c r="K42" s="210"/>
      <c r="L42" s="210"/>
      <c r="M42" s="210"/>
      <c r="N42" s="214" t="s">
        <v>29</v>
      </c>
      <c r="O42" s="214"/>
      <c r="P42" s="214"/>
      <c r="Q42" s="214"/>
      <c r="R42" s="214"/>
      <c r="S42" s="215" t="str">
        <f>IF(X4="-","-",X4)</f>
        <v>-</v>
      </c>
      <c r="T42" s="210"/>
      <c r="U42" s="33"/>
      <c r="V42" s="62"/>
      <c r="W42" s="63"/>
      <c r="X42" s="33"/>
      <c r="Y42" s="33"/>
      <c r="Z42" s="33"/>
      <c r="AA42" s="33"/>
      <c r="AB42" s="33"/>
      <c r="AC42" s="33"/>
      <c r="AD42" s="33"/>
    </row>
    <row r="43" spans="1:30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IF(X3="-","",X3)</f>
        <v/>
      </c>
      <c r="J43" s="217"/>
      <c r="K43" s="217"/>
      <c r="L43" s="217"/>
      <c r="M43" s="217"/>
      <c r="N43" s="211" t="s">
        <v>2</v>
      </c>
      <c r="O43" s="211"/>
      <c r="P43" s="211"/>
      <c r="Q43" s="211"/>
      <c r="R43" s="211"/>
      <c r="S43" s="212" t="str">
        <f>IF(S42="-","-",IF(S42&gt;=0.9,5,IF(S42&gt;=0.75,4,IF(S42&gt;=0.6,3,IF(S42&gt;=0.5,2,1)))))</f>
        <v>-</v>
      </c>
      <c r="T43" s="212"/>
      <c r="U43" s="33"/>
      <c r="V43" s="62"/>
      <c r="W43" s="63"/>
      <c r="X43" s="33"/>
      <c r="Y43" s="33"/>
      <c r="Z43" s="33"/>
      <c r="AA43" s="33"/>
      <c r="AB43" s="33"/>
      <c r="AC43" s="33"/>
      <c r="AD43" s="33"/>
    </row>
    <row r="44" spans="1:30" s="5" customFormat="1" ht="22.5" customHeight="1">
      <c r="A44" s="33"/>
      <c r="B44" s="214" t="s">
        <v>37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0" t="str">
        <f>IF(S43="-","-",IF(S43=5,"ดีเยี่ยม",IF(S43=4,"ดีมาก",IF(S43=3,"ดี",IF(S43=2,"พอใช้","ปรับปรุง")))))</f>
        <v>-</v>
      </c>
      <c r="T44" s="210"/>
      <c r="U44" s="33"/>
      <c r="V44" s="62"/>
      <c r="W44" s="63"/>
      <c r="X44" s="33"/>
      <c r="Y44" s="33"/>
      <c r="Z44" s="33"/>
      <c r="AA44" s="33"/>
      <c r="AB44" s="33"/>
      <c r="AC44" s="33"/>
      <c r="AD44" s="33"/>
    </row>
    <row r="45" spans="1:30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3"/>
      <c r="X45" s="33"/>
      <c r="Y45" s="33"/>
      <c r="Z45" s="33"/>
      <c r="AA45" s="33"/>
      <c r="AB45" s="33"/>
      <c r="AC45" s="33"/>
      <c r="AD45" s="33"/>
    </row>
    <row r="46" spans="1:30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7" t="s">
        <v>30</v>
      </c>
      <c r="T46" s="54">
        <f>COUNTIF(S7:S41,5)</f>
        <v>0</v>
      </c>
      <c r="U46" s="31" t="s">
        <v>27</v>
      </c>
    </row>
    <row r="47" spans="1:3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7" t="s">
        <v>31</v>
      </c>
      <c r="T47" s="54">
        <f>COUNTIF(S7:S41,4)</f>
        <v>0</v>
      </c>
      <c r="U47" s="31" t="s">
        <v>27</v>
      </c>
    </row>
    <row r="48" spans="1:30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7" t="s">
        <v>32</v>
      </c>
      <c r="T48" s="54">
        <f>COUNTIF(S7:S41,3)</f>
        <v>0</v>
      </c>
      <c r="U48" s="31" t="s">
        <v>27</v>
      </c>
    </row>
    <row r="49" spans="2:21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7" t="s">
        <v>33</v>
      </c>
      <c r="T49" s="54">
        <f>COUNTIF(S7:S41,2)</f>
        <v>0</v>
      </c>
      <c r="U49" s="31" t="s">
        <v>27</v>
      </c>
    </row>
    <row r="50" spans="2:21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7" t="s">
        <v>34</v>
      </c>
      <c r="T50" s="54">
        <f>COUNTIF(S7:S41,1)</f>
        <v>0</v>
      </c>
      <c r="U50" s="31" t="s">
        <v>27</v>
      </c>
    </row>
    <row r="51" spans="2:2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7" t="s">
        <v>85</v>
      </c>
      <c r="T51" s="55">
        <f>SUM(T46:T50)</f>
        <v>0</v>
      </c>
      <c r="U51" s="31" t="s">
        <v>27</v>
      </c>
    </row>
    <row r="52" spans="2:2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2:2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2:2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2:2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2:2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2:2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2:20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2:20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2:20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2:20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2:20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2:20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2:20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2:20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2:20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</sheetData>
  <sheetProtection password="CF17" sheet="1" objects="1" scenarios="1" selectLockedCells="1"/>
  <mergeCells count="19">
    <mergeCell ref="B44:R44"/>
    <mergeCell ref="S44:T44"/>
    <mergeCell ref="B42:H42"/>
    <mergeCell ref="I42:M42"/>
    <mergeCell ref="N42:R42"/>
    <mergeCell ref="S42:T42"/>
    <mergeCell ref="B43:H43"/>
    <mergeCell ref="I43:M43"/>
    <mergeCell ref="N43:R43"/>
    <mergeCell ref="S43:T43"/>
    <mergeCell ref="B2:T2"/>
    <mergeCell ref="C4:T4"/>
    <mergeCell ref="B5:B6"/>
    <mergeCell ref="C5:C6"/>
    <mergeCell ref="D5:H5"/>
    <mergeCell ref="I5:M5"/>
    <mergeCell ref="N5:R5"/>
    <mergeCell ref="S5:S6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7:R41 H7:H41 M7:M4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7:Q41 G7:G41 L7:L4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7:P41 F7:F41 K7:K4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7:N41 D7:D41 I7:I4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7:O41 E7:E41 J7:J4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BC75"/>
  <sheetViews>
    <sheetView showGridLines="0" showRowColHeaders="0" workbookViewId="0">
      <selection activeCell="D7" sqref="D7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43" width="3.25" style="1" customWidth="1"/>
    <col min="44" max="44" width="7.375" style="1" customWidth="1"/>
    <col min="45" max="45" width="9.375" style="1" customWidth="1"/>
    <col min="46" max="46" width="10.625" style="31" customWidth="1"/>
    <col min="47" max="47" width="14.625" style="34" customWidth="1"/>
    <col min="48" max="48" width="13" style="31" customWidth="1"/>
    <col min="49" max="49" width="10.25" style="31" customWidth="1"/>
    <col min="50" max="50" width="13.625" style="31" customWidth="1"/>
    <col min="51" max="55" width="23.25" style="31"/>
    <col min="56" max="16384" width="23.25" style="1"/>
  </cols>
  <sheetData>
    <row r="1" spans="1:5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V1" s="50" t="s">
        <v>36</v>
      </c>
      <c r="AW1" s="87">
        <v>1</v>
      </c>
      <c r="AX1" s="53" t="s">
        <v>35</v>
      </c>
    </row>
    <row r="2" spans="1:55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30"/>
      <c r="AU2" s="35"/>
      <c r="AV2" s="50" t="s">
        <v>86</v>
      </c>
      <c r="AW2" s="51">
        <f>SUM(AS46:AS48)</f>
        <v>0</v>
      </c>
      <c r="AX2" s="53" t="s">
        <v>27</v>
      </c>
      <c r="AY2" s="30"/>
      <c r="AZ2" s="30"/>
      <c r="BA2" s="30"/>
      <c r="BB2" s="30"/>
      <c r="BC2" s="30"/>
    </row>
    <row r="3" spans="1:55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30"/>
      <c r="AU3" s="49"/>
      <c r="AV3" s="50" t="s">
        <v>28</v>
      </c>
      <c r="AW3" s="52" t="str">
        <f>IF(AW2=0,"-",AW2*100/AS51)</f>
        <v>-</v>
      </c>
      <c r="AX3" s="53"/>
      <c r="AY3" s="30"/>
      <c r="AZ3" s="30"/>
      <c r="BA3" s="30"/>
      <c r="BB3" s="30"/>
      <c r="BC3" s="30"/>
    </row>
    <row r="4" spans="1:55" s="20" customFormat="1" ht="42" customHeight="1">
      <c r="A4" s="30"/>
      <c r="C4" s="209" t="s">
        <v>112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30"/>
      <c r="AU4" s="35"/>
      <c r="AV4" s="126" t="s">
        <v>29</v>
      </c>
      <c r="AW4" s="127" t="str">
        <f>IF(AW3="-","-",AW3*AW1/100)</f>
        <v>-</v>
      </c>
      <c r="AX4" s="128" t="s">
        <v>35</v>
      </c>
      <c r="AY4" s="30"/>
      <c r="AZ4" s="30"/>
      <c r="BA4" s="30"/>
      <c r="BB4" s="30"/>
      <c r="BC4" s="30"/>
    </row>
    <row r="5" spans="1:55" s="7" customFormat="1" ht="119.25" customHeight="1">
      <c r="A5" s="30"/>
      <c r="B5" s="213" t="s">
        <v>0</v>
      </c>
      <c r="C5" s="213" t="s">
        <v>1</v>
      </c>
      <c r="D5" s="225" t="s">
        <v>113</v>
      </c>
      <c r="E5" s="226"/>
      <c r="F5" s="226"/>
      <c r="G5" s="226"/>
      <c r="H5" s="227"/>
      <c r="I5" s="225" t="s">
        <v>114</v>
      </c>
      <c r="J5" s="226"/>
      <c r="K5" s="226"/>
      <c r="L5" s="226"/>
      <c r="M5" s="227"/>
      <c r="N5" s="225" t="s">
        <v>115</v>
      </c>
      <c r="O5" s="226"/>
      <c r="P5" s="226"/>
      <c r="Q5" s="226"/>
      <c r="R5" s="226"/>
      <c r="S5" s="225" t="s">
        <v>116</v>
      </c>
      <c r="T5" s="226"/>
      <c r="U5" s="226"/>
      <c r="V5" s="226"/>
      <c r="W5" s="227"/>
      <c r="X5" s="234" t="s">
        <v>117</v>
      </c>
      <c r="Y5" s="226"/>
      <c r="Z5" s="226"/>
      <c r="AA5" s="226"/>
      <c r="AB5" s="226"/>
      <c r="AC5" s="225" t="s">
        <v>118</v>
      </c>
      <c r="AD5" s="226"/>
      <c r="AE5" s="226"/>
      <c r="AF5" s="226"/>
      <c r="AG5" s="226"/>
      <c r="AH5" s="225" t="s">
        <v>119</v>
      </c>
      <c r="AI5" s="226"/>
      <c r="AJ5" s="226"/>
      <c r="AK5" s="226"/>
      <c r="AL5" s="226"/>
      <c r="AM5" s="225" t="s">
        <v>120</v>
      </c>
      <c r="AN5" s="226"/>
      <c r="AO5" s="226"/>
      <c r="AP5" s="226"/>
      <c r="AQ5" s="226"/>
      <c r="AR5" s="218" t="s">
        <v>26</v>
      </c>
      <c r="AS5" s="218" t="s">
        <v>25</v>
      </c>
      <c r="AT5" s="30"/>
      <c r="AU5" s="45" t="s">
        <v>8</v>
      </c>
      <c r="AV5" s="46" t="s">
        <v>9</v>
      </c>
      <c r="AW5" s="30"/>
      <c r="AX5" s="30"/>
      <c r="AY5" s="30"/>
      <c r="AZ5" s="30"/>
      <c r="BA5" s="30"/>
      <c r="BB5" s="30"/>
      <c r="BC5" s="30"/>
    </row>
    <row r="6" spans="1:55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>
        <v>5</v>
      </c>
      <c r="O6" s="39">
        <v>4</v>
      </c>
      <c r="P6" s="39">
        <v>3</v>
      </c>
      <c r="Q6" s="39">
        <v>2</v>
      </c>
      <c r="R6" s="39">
        <v>1</v>
      </c>
      <c r="S6" s="39">
        <v>5</v>
      </c>
      <c r="T6" s="39">
        <v>4</v>
      </c>
      <c r="U6" s="39">
        <v>3</v>
      </c>
      <c r="V6" s="39">
        <v>2</v>
      </c>
      <c r="W6" s="39">
        <v>1</v>
      </c>
      <c r="X6" s="38">
        <v>5</v>
      </c>
      <c r="Y6" s="39">
        <v>4</v>
      </c>
      <c r="Z6" s="39">
        <v>3</v>
      </c>
      <c r="AA6" s="39">
        <v>2</v>
      </c>
      <c r="AB6" s="39">
        <v>1</v>
      </c>
      <c r="AC6" s="39">
        <v>5</v>
      </c>
      <c r="AD6" s="39">
        <v>4</v>
      </c>
      <c r="AE6" s="39">
        <v>3</v>
      </c>
      <c r="AF6" s="39">
        <v>2</v>
      </c>
      <c r="AG6" s="39">
        <v>1</v>
      </c>
      <c r="AH6" s="39">
        <v>5</v>
      </c>
      <c r="AI6" s="39">
        <v>4</v>
      </c>
      <c r="AJ6" s="39">
        <v>3</v>
      </c>
      <c r="AK6" s="39">
        <v>2</v>
      </c>
      <c r="AL6" s="39">
        <v>1</v>
      </c>
      <c r="AM6" s="39">
        <v>5</v>
      </c>
      <c r="AN6" s="39">
        <v>4</v>
      </c>
      <c r="AO6" s="39">
        <v>3</v>
      </c>
      <c r="AP6" s="39">
        <v>2</v>
      </c>
      <c r="AQ6" s="48">
        <v>1</v>
      </c>
      <c r="AR6" s="218"/>
      <c r="AS6" s="218"/>
      <c r="AU6" s="129">
        <v>40</v>
      </c>
      <c r="AV6" s="60">
        <v>100</v>
      </c>
    </row>
    <row r="7" spans="1:55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42"/>
      <c r="O7" s="43"/>
      <c r="P7" s="43"/>
      <c r="Q7" s="43"/>
      <c r="R7" s="44"/>
      <c r="S7" s="42"/>
      <c r="T7" s="43"/>
      <c r="U7" s="43"/>
      <c r="V7" s="43"/>
      <c r="W7" s="43"/>
      <c r="X7" s="131"/>
      <c r="Y7" s="43"/>
      <c r="Z7" s="43"/>
      <c r="AA7" s="43"/>
      <c r="AB7" s="44"/>
      <c r="AC7" s="42"/>
      <c r="AD7" s="43"/>
      <c r="AE7" s="43"/>
      <c r="AF7" s="43"/>
      <c r="AG7" s="44"/>
      <c r="AH7" s="42"/>
      <c r="AI7" s="43"/>
      <c r="AJ7" s="43"/>
      <c r="AK7" s="43"/>
      <c r="AL7" s="44"/>
      <c r="AM7" s="42"/>
      <c r="AN7" s="43"/>
      <c r="AO7" s="43"/>
      <c r="AP7" s="43"/>
      <c r="AQ7" s="44"/>
      <c r="AR7" s="41" t="str">
        <f>IF(AV7=0,"",IF(AV7&gt;=90,5,IF(AV7&gt;=75,4,IF(AV7&gt;=60,3,IF(AV7&gt;=50,2,1)))))</f>
        <v/>
      </c>
      <c r="AS7" s="41" t="str">
        <f>IF(AR7="","",IF(AR7=5,"ดีเยี่ยม",IF(AR7=4,"ดีมาก",IF(AR7=3,"ดี",IF(AR7=2,"พอใช้","ปรับปรุง")))))</f>
        <v/>
      </c>
      <c r="AT7" s="32"/>
      <c r="AU7" s="37">
        <f>SUM(D7:AQ7)</f>
        <v>0</v>
      </c>
      <c r="AV7" s="61">
        <f>AU7*100/$AU$6</f>
        <v>0</v>
      </c>
      <c r="AW7" s="32"/>
      <c r="AX7" s="32"/>
      <c r="AY7" s="32"/>
      <c r="AZ7" s="32"/>
      <c r="BA7" s="32"/>
      <c r="BB7" s="32"/>
      <c r="BC7" s="32"/>
    </row>
    <row r="8" spans="1:55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42"/>
      <c r="O8" s="43"/>
      <c r="P8" s="43"/>
      <c r="Q8" s="43"/>
      <c r="R8" s="44"/>
      <c r="S8" s="42"/>
      <c r="T8" s="43"/>
      <c r="U8" s="43"/>
      <c r="V8" s="43"/>
      <c r="W8" s="43"/>
      <c r="X8" s="131"/>
      <c r="Y8" s="43"/>
      <c r="Z8" s="43"/>
      <c r="AA8" s="43"/>
      <c r="AB8" s="44"/>
      <c r="AC8" s="42"/>
      <c r="AD8" s="43"/>
      <c r="AE8" s="43"/>
      <c r="AF8" s="43"/>
      <c r="AG8" s="44"/>
      <c r="AH8" s="42"/>
      <c r="AI8" s="43"/>
      <c r="AJ8" s="43"/>
      <c r="AK8" s="43"/>
      <c r="AL8" s="44"/>
      <c r="AM8" s="42"/>
      <c r="AN8" s="43"/>
      <c r="AO8" s="43"/>
      <c r="AP8" s="43"/>
      <c r="AQ8" s="44"/>
      <c r="AR8" s="41" t="str">
        <f t="shared" ref="AR8:AR41" si="0">IF(AV8=0,"",IF(AV8&gt;=90,5,IF(AV8&gt;=75,4,IF(AV8&gt;=60,3,IF(AV8&gt;=50,2,1)))))</f>
        <v/>
      </c>
      <c r="AS8" s="41" t="str">
        <f t="shared" ref="AS8:AS41" si="1">IF(AR8="","",IF(AR8=5,"ดีเยี่ยม",IF(AR8=4,"ดีมาก",IF(AR8=3,"ดี",IF(AR8=2,"พอใช้","ปรับปรุง")))))</f>
        <v/>
      </c>
      <c r="AT8" s="32"/>
      <c r="AU8" s="37">
        <f t="shared" ref="AU8:AU41" si="2">SUM(D8:AQ8)</f>
        <v>0</v>
      </c>
      <c r="AV8" s="61">
        <f t="shared" ref="AV8:AV41" si="3">AU8*100/$AU$6</f>
        <v>0</v>
      </c>
      <c r="AW8" s="32"/>
      <c r="AX8" s="32"/>
      <c r="AY8" s="32"/>
      <c r="AZ8" s="32"/>
      <c r="BA8" s="32"/>
      <c r="BB8" s="32"/>
      <c r="BC8" s="32"/>
    </row>
    <row r="9" spans="1:55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3"/>
      <c r="X9" s="131"/>
      <c r="Y9" s="43"/>
      <c r="Z9" s="43"/>
      <c r="AA9" s="43"/>
      <c r="AB9" s="44"/>
      <c r="AC9" s="42"/>
      <c r="AD9" s="43"/>
      <c r="AE9" s="43"/>
      <c r="AF9" s="43"/>
      <c r="AG9" s="44"/>
      <c r="AH9" s="42"/>
      <c r="AI9" s="43"/>
      <c r="AJ9" s="43"/>
      <c r="AK9" s="43"/>
      <c r="AL9" s="44"/>
      <c r="AM9" s="42"/>
      <c r="AN9" s="43"/>
      <c r="AO9" s="43"/>
      <c r="AP9" s="43"/>
      <c r="AQ9" s="44"/>
      <c r="AR9" s="41" t="str">
        <f t="shared" si="0"/>
        <v/>
      </c>
      <c r="AS9" s="41" t="str">
        <f t="shared" si="1"/>
        <v/>
      </c>
      <c r="AT9" s="32"/>
      <c r="AU9" s="37">
        <f t="shared" si="2"/>
        <v>0</v>
      </c>
      <c r="AV9" s="61">
        <f t="shared" si="3"/>
        <v>0</v>
      </c>
      <c r="AW9" s="32"/>
      <c r="AX9" s="32"/>
      <c r="AY9" s="32"/>
      <c r="AZ9" s="32"/>
      <c r="BA9" s="32"/>
      <c r="BB9" s="32"/>
      <c r="BC9" s="32"/>
    </row>
    <row r="10" spans="1:55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3"/>
      <c r="X10" s="131"/>
      <c r="Y10" s="43"/>
      <c r="Z10" s="43"/>
      <c r="AA10" s="43"/>
      <c r="AB10" s="44"/>
      <c r="AC10" s="42"/>
      <c r="AD10" s="43"/>
      <c r="AE10" s="43"/>
      <c r="AF10" s="43"/>
      <c r="AG10" s="44"/>
      <c r="AH10" s="42"/>
      <c r="AI10" s="43"/>
      <c r="AJ10" s="43"/>
      <c r="AK10" s="43"/>
      <c r="AL10" s="44"/>
      <c r="AM10" s="42"/>
      <c r="AN10" s="43"/>
      <c r="AO10" s="43"/>
      <c r="AP10" s="43"/>
      <c r="AQ10" s="44"/>
      <c r="AR10" s="41" t="str">
        <f t="shared" si="0"/>
        <v/>
      </c>
      <c r="AS10" s="41" t="str">
        <f t="shared" si="1"/>
        <v/>
      </c>
      <c r="AT10" s="32"/>
      <c r="AU10" s="37">
        <f t="shared" si="2"/>
        <v>0</v>
      </c>
      <c r="AV10" s="61">
        <f t="shared" si="3"/>
        <v>0</v>
      </c>
      <c r="AW10" s="32"/>
      <c r="AX10" s="32"/>
      <c r="AY10" s="32"/>
      <c r="AZ10" s="32"/>
      <c r="BA10" s="32"/>
      <c r="BB10" s="32"/>
      <c r="BC10" s="32"/>
    </row>
    <row r="11" spans="1:55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3"/>
      <c r="X11" s="131"/>
      <c r="Y11" s="43"/>
      <c r="Z11" s="43"/>
      <c r="AA11" s="43"/>
      <c r="AB11" s="44"/>
      <c r="AC11" s="42"/>
      <c r="AD11" s="43"/>
      <c r="AE11" s="43"/>
      <c r="AF11" s="43"/>
      <c r="AG11" s="44"/>
      <c r="AH11" s="42"/>
      <c r="AI11" s="43"/>
      <c r="AJ11" s="43"/>
      <c r="AK11" s="43"/>
      <c r="AL11" s="44"/>
      <c r="AM11" s="42"/>
      <c r="AN11" s="43"/>
      <c r="AO11" s="43"/>
      <c r="AP11" s="43"/>
      <c r="AQ11" s="44"/>
      <c r="AR11" s="41" t="str">
        <f t="shared" si="0"/>
        <v/>
      </c>
      <c r="AS11" s="41" t="str">
        <f t="shared" si="1"/>
        <v/>
      </c>
      <c r="AT11" s="32"/>
      <c r="AU11" s="37">
        <f t="shared" si="2"/>
        <v>0</v>
      </c>
      <c r="AV11" s="61">
        <f t="shared" si="3"/>
        <v>0</v>
      </c>
      <c r="AW11" s="32"/>
      <c r="AX11" s="32"/>
      <c r="AY11" s="32"/>
      <c r="AZ11" s="32"/>
      <c r="BA11" s="32"/>
      <c r="BB11" s="32"/>
      <c r="BC11" s="32"/>
    </row>
    <row r="12" spans="1:55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3"/>
      <c r="X12" s="131"/>
      <c r="Y12" s="43"/>
      <c r="Z12" s="43"/>
      <c r="AA12" s="43"/>
      <c r="AB12" s="44"/>
      <c r="AC12" s="42"/>
      <c r="AD12" s="43"/>
      <c r="AE12" s="43"/>
      <c r="AF12" s="43"/>
      <c r="AG12" s="44"/>
      <c r="AH12" s="42"/>
      <c r="AI12" s="43"/>
      <c r="AJ12" s="43"/>
      <c r="AK12" s="43"/>
      <c r="AL12" s="44"/>
      <c r="AM12" s="42"/>
      <c r="AN12" s="43"/>
      <c r="AO12" s="43"/>
      <c r="AP12" s="43"/>
      <c r="AQ12" s="44"/>
      <c r="AR12" s="41" t="str">
        <f t="shared" si="0"/>
        <v/>
      </c>
      <c r="AS12" s="41" t="str">
        <f t="shared" si="1"/>
        <v/>
      </c>
      <c r="AT12" s="32"/>
      <c r="AU12" s="37">
        <f t="shared" si="2"/>
        <v>0</v>
      </c>
      <c r="AV12" s="61">
        <f t="shared" si="3"/>
        <v>0</v>
      </c>
      <c r="AW12" s="32"/>
      <c r="AX12" s="32"/>
      <c r="AY12" s="32"/>
      <c r="AZ12" s="32"/>
      <c r="BA12" s="32"/>
      <c r="BB12" s="32"/>
      <c r="BC12" s="32"/>
    </row>
    <row r="13" spans="1:55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3"/>
      <c r="X13" s="131"/>
      <c r="Y13" s="43"/>
      <c r="Z13" s="43"/>
      <c r="AA13" s="43"/>
      <c r="AB13" s="44"/>
      <c r="AC13" s="42"/>
      <c r="AD13" s="43"/>
      <c r="AE13" s="43"/>
      <c r="AF13" s="43"/>
      <c r="AG13" s="44"/>
      <c r="AH13" s="42"/>
      <c r="AI13" s="43"/>
      <c r="AJ13" s="43"/>
      <c r="AK13" s="43"/>
      <c r="AL13" s="44"/>
      <c r="AM13" s="42"/>
      <c r="AN13" s="43"/>
      <c r="AO13" s="43"/>
      <c r="AP13" s="43"/>
      <c r="AQ13" s="44"/>
      <c r="AR13" s="41" t="str">
        <f t="shared" si="0"/>
        <v/>
      </c>
      <c r="AS13" s="41" t="str">
        <f t="shared" si="1"/>
        <v/>
      </c>
      <c r="AT13" s="32"/>
      <c r="AU13" s="37">
        <f t="shared" si="2"/>
        <v>0</v>
      </c>
      <c r="AV13" s="61">
        <f t="shared" si="3"/>
        <v>0</v>
      </c>
      <c r="AW13" s="32"/>
      <c r="AX13" s="32"/>
      <c r="AY13" s="32"/>
      <c r="AZ13" s="32"/>
      <c r="BA13" s="32"/>
      <c r="BB13" s="32"/>
      <c r="BC13" s="32"/>
    </row>
    <row r="14" spans="1:55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2"/>
      <c r="T14" s="43"/>
      <c r="U14" s="43"/>
      <c r="V14" s="43"/>
      <c r="W14" s="43"/>
      <c r="X14" s="131"/>
      <c r="Y14" s="43"/>
      <c r="Z14" s="43"/>
      <c r="AA14" s="43"/>
      <c r="AB14" s="44"/>
      <c r="AC14" s="42"/>
      <c r="AD14" s="43"/>
      <c r="AE14" s="43"/>
      <c r="AF14" s="43"/>
      <c r="AG14" s="44"/>
      <c r="AH14" s="42"/>
      <c r="AI14" s="43"/>
      <c r="AJ14" s="43"/>
      <c r="AK14" s="43"/>
      <c r="AL14" s="44"/>
      <c r="AM14" s="42"/>
      <c r="AN14" s="43"/>
      <c r="AO14" s="43"/>
      <c r="AP14" s="43"/>
      <c r="AQ14" s="44"/>
      <c r="AR14" s="41" t="str">
        <f t="shared" si="0"/>
        <v/>
      </c>
      <c r="AS14" s="41" t="str">
        <f t="shared" si="1"/>
        <v/>
      </c>
      <c r="AT14" s="32"/>
      <c r="AU14" s="37">
        <f t="shared" si="2"/>
        <v>0</v>
      </c>
      <c r="AV14" s="61">
        <f t="shared" si="3"/>
        <v>0</v>
      </c>
      <c r="AW14" s="32"/>
      <c r="AX14" s="32"/>
      <c r="AY14" s="32"/>
      <c r="AZ14" s="32"/>
      <c r="BA14" s="32"/>
      <c r="BB14" s="32"/>
      <c r="BC14" s="32"/>
    </row>
    <row r="15" spans="1:55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2"/>
      <c r="T15" s="43"/>
      <c r="U15" s="43"/>
      <c r="V15" s="43"/>
      <c r="W15" s="43"/>
      <c r="X15" s="131"/>
      <c r="Y15" s="43"/>
      <c r="Z15" s="43"/>
      <c r="AA15" s="43"/>
      <c r="AB15" s="44"/>
      <c r="AC15" s="42"/>
      <c r="AD15" s="43"/>
      <c r="AE15" s="43"/>
      <c r="AF15" s="43"/>
      <c r="AG15" s="44"/>
      <c r="AH15" s="42"/>
      <c r="AI15" s="43"/>
      <c r="AJ15" s="43"/>
      <c r="AK15" s="43"/>
      <c r="AL15" s="44"/>
      <c r="AM15" s="42"/>
      <c r="AN15" s="43"/>
      <c r="AO15" s="43"/>
      <c r="AP15" s="43"/>
      <c r="AQ15" s="44"/>
      <c r="AR15" s="41" t="str">
        <f t="shared" si="0"/>
        <v/>
      </c>
      <c r="AS15" s="41" t="str">
        <f t="shared" si="1"/>
        <v/>
      </c>
      <c r="AT15" s="32"/>
      <c r="AU15" s="37">
        <f t="shared" si="2"/>
        <v>0</v>
      </c>
      <c r="AV15" s="61">
        <f t="shared" si="3"/>
        <v>0</v>
      </c>
      <c r="AW15" s="32"/>
      <c r="AX15" s="32"/>
      <c r="AY15" s="32"/>
      <c r="AZ15" s="32"/>
      <c r="BA15" s="32"/>
      <c r="BB15" s="32"/>
      <c r="BC15" s="32"/>
    </row>
    <row r="16" spans="1:55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2"/>
      <c r="T16" s="43"/>
      <c r="U16" s="43"/>
      <c r="V16" s="43"/>
      <c r="W16" s="43"/>
      <c r="X16" s="131"/>
      <c r="Y16" s="43"/>
      <c r="Z16" s="43"/>
      <c r="AA16" s="43"/>
      <c r="AB16" s="44"/>
      <c r="AC16" s="42"/>
      <c r="AD16" s="43"/>
      <c r="AE16" s="43"/>
      <c r="AF16" s="43"/>
      <c r="AG16" s="44"/>
      <c r="AH16" s="42"/>
      <c r="AI16" s="43"/>
      <c r="AJ16" s="43"/>
      <c r="AK16" s="43"/>
      <c r="AL16" s="44"/>
      <c r="AM16" s="42"/>
      <c r="AN16" s="43"/>
      <c r="AO16" s="43"/>
      <c r="AP16" s="43"/>
      <c r="AQ16" s="44"/>
      <c r="AR16" s="41" t="str">
        <f t="shared" si="0"/>
        <v/>
      </c>
      <c r="AS16" s="41" t="str">
        <f t="shared" si="1"/>
        <v/>
      </c>
      <c r="AT16" s="32"/>
      <c r="AU16" s="37">
        <f t="shared" si="2"/>
        <v>0</v>
      </c>
      <c r="AV16" s="61">
        <f t="shared" si="3"/>
        <v>0</v>
      </c>
      <c r="AW16" s="32"/>
      <c r="AX16" s="32"/>
      <c r="AY16" s="32"/>
      <c r="AZ16" s="32"/>
      <c r="BA16" s="32"/>
      <c r="BB16" s="32"/>
      <c r="BC16" s="32"/>
    </row>
    <row r="17" spans="1:55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42"/>
      <c r="O17" s="43"/>
      <c r="P17" s="43"/>
      <c r="Q17" s="43"/>
      <c r="R17" s="44"/>
      <c r="S17" s="42"/>
      <c r="T17" s="43"/>
      <c r="U17" s="43"/>
      <c r="V17" s="43"/>
      <c r="W17" s="43"/>
      <c r="X17" s="131"/>
      <c r="Y17" s="43"/>
      <c r="Z17" s="43"/>
      <c r="AA17" s="43"/>
      <c r="AB17" s="44"/>
      <c r="AC17" s="42"/>
      <c r="AD17" s="43"/>
      <c r="AE17" s="43"/>
      <c r="AF17" s="43"/>
      <c r="AG17" s="44"/>
      <c r="AH17" s="42"/>
      <c r="AI17" s="43"/>
      <c r="AJ17" s="43"/>
      <c r="AK17" s="43"/>
      <c r="AL17" s="44"/>
      <c r="AM17" s="42"/>
      <c r="AN17" s="43"/>
      <c r="AO17" s="43"/>
      <c r="AP17" s="43"/>
      <c r="AQ17" s="44"/>
      <c r="AR17" s="41" t="str">
        <f t="shared" si="0"/>
        <v/>
      </c>
      <c r="AS17" s="41" t="str">
        <f t="shared" si="1"/>
        <v/>
      </c>
      <c r="AT17" s="32"/>
      <c r="AU17" s="37">
        <f t="shared" si="2"/>
        <v>0</v>
      </c>
      <c r="AV17" s="61">
        <f t="shared" si="3"/>
        <v>0</v>
      </c>
      <c r="AW17" s="32"/>
      <c r="AX17" s="32"/>
      <c r="AY17" s="32"/>
      <c r="AZ17" s="32"/>
      <c r="BA17" s="32"/>
      <c r="BB17" s="32"/>
      <c r="BC17" s="32"/>
    </row>
    <row r="18" spans="1:55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42"/>
      <c r="O18" s="43"/>
      <c r="P18" s="43"/>
      <c r="Q18" s="43"/>
      <c r="R18" s="44"/>
      <c r="S18" s="42"/>
      <c r="T18" s="43"/>
      <c r="U18" s="43"/>
      <c r="V18" s="43"/>
      <c r="W18" s="43"/>
      <c r="X18" s="131"/>
      <c r="Y18" s="43"/>
      <c r="Z18" s="43"/>
      <c r="AA18" s="43"/>
      <c r="AB18" s="44"/>
      <c r="AC18" s="42"/>
      <c r="AD18" s="43"/>
      <c r="AE18" s="43"/>
      <c r="AF18" s="43"/>
      <c r="AG18" s="44"/>
      <c r="AH18" s="42"/>
      <c r="AI18" s="43"/>
      <c r="AJ18" s="43"/>
      <c r="AK18" s="43"/>
      <c r="AL18" s="44"/>
      <c r="AM18" s="42"/>
      <c r="AN18" s="43"/>
      <c r="AO18" s="43"/>
      <c r="AP18" s="43"/>
      <c r="AQ18" s="44"/>
      <c r="AR18" s="41" t="str">
        <f t="shared" si="0"/>
        <v/>
      </c>
      <c r="AS18" s="41" t="str">
        <f t="shared" si="1"/>
        <v/>
      </c>
      <c r="AT18" s="32"/>
      <c r="AU18" s="37">
        <f t="shared" si="2"/>
        <v>0</v>
      </c>
      <c r="AV18" s="61">
        <f t="shared" si="3"/>
        <v>0</v>
      </c>
      <c r="AW18" s="32"/>
      <c r="AX18" s="32"/>
      <c r="AY18" s="32"/>
      <c r="AZ18" s="32"/>
      <c r="BA18" s="32"/>
      <c r="BB18" s="32"/>
      <c r="BC18" s="32"/>
    </row>
    <row r="19" spans="1:55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42"/>
      <c r="O19" s="43"/>
      <c r="P19" s="43"/>
      <c r="Q19" s="43"/>
      <c r="R19" s="44"/>
      <c r="S19" s="42"/>
      <c r="T19" s="43"/>
      <c r="U19" s="43"/>
      <c r="V19" s="43"/>
      <c r="W19" s="43"/>
      <c r="X19" s="131"/>
      <c r="Y19" s="43"/>
      <c r="Z19" s="43"/>
      <c r="AA19" s="43"/>
      <c r="AB19" s="44"/>
      <c r="AC19" s="42"/>
      <c r="AD19" s="43"/>
      <c r="AE19" s="43"/>
      <c r="AF19" s="43"/>
      <c r="AG19" s="44"/>
      <c r="AH19" s="42"/>
      <c r="AI19" s="43"/>
      <c r="AJ19" s="43"/>
      <c r="AK19" s="43"/>
      <c r="AL19" s="44"/>
      <c r="AM19" s="42"/>
      <c r="AN19" s="43"/>
      <c r="AO19" s="43"/>
      <c r="AP19" s="43"/>
      <c r="AQ19" s="44"/>
      <c r="AR19" s="41" t="str">
        <f t="shared" si="0"/>
        <v/>
      </c>
      <c r="AS19" s="41" t="str">
        <f t="shared" si="1"/>
        <v/>
      </c>
      <c r="AT19" s="32"/>
      <c r="AU19" s="37">
        <f t="shared" si="2"/>
        <v>0</v>
      </c>
      <c r="AV19" s="61">
        <f t="shared" si="3"/>
        <v>0</v>
      </c>
      <c r="AW19" s="32"/>
      <c r="AX19" s="32"/>
      <c r="AY19" s="32"/>
      <c r="AZ19" s="32"/>
      <c r="BA19" s="32"/>
      <c r="BB19" s="32"/>
      <c r="BC19" s="32"/>
    </row>
    <row r="20" spans="1:55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42"/>
      <c r="O20" s="43"/>
      <c r="P20" s="43"/>
      <c r="Q20" s="43"/>
      <c r="R20" s="44"/>
      <c r="S20" s="42"/>
      <c r="T20" s="43"/>
      <c r="U20" s="43"/>
      <c r="V20" s="43"/>
      <c r="W20" s="43"/>
      <c r="X20" s="131"/>
      <c r="Y20" s="43"/>
      <c r="Z20" s="43"/>
      <c r="AA20" s="43"/>
      <c r="AB20" s="44"/>
      <c r="AC20" s="42"/>
      <c r="AD20" s="43"/>
      <c r="AE20" s="43"/>
      <c r="AF20" s="43"/>
      <c r="AG20" s="44"/>
      <c r="AH20" s="42"/>
      <c r="AI20" s="43"/>
      <c r="AJ20" s="43"/>
      <c r="AK20" s="43"/>
      <c r="AL20" s="44"/>
      <c r="AM20" s="42"/>
      <c r="AN20" s="43"/>
      <c r="AO20" s="43"/>
      <c r="AP20" s="43"/>
      <c r="AQ20" s="44"/>
      <c r="AR20" s="41" t="str">
        <f t="shared" si="0"/>
        <v/>
      </c>
      <c r="AS20" s="41" t="str">
        <f t="shared" si="1"/>
        <v/>
      </c>
      <c r="AT20" s="32"/>
      <c r="AU20" s="37">
        <f t="shared" si="2"/>
        <v>0</v>
      </c>
      <c r="AV20" s="61">
        <f t="shared" si="3"/>
        <v>0</v>
      </c>
      <c r="AW20" s="32"/>
      <c r="AX20" s="32"/>
      <c r="AY20" s="32"/>
      <c r="AZ20" s="32"/>
      <c r="BA20" s="32"/>
      <c r="BB20" s="32"/>
      <c r="BC20" s="32"/>
    </row>
    <row r="21" spans="1:55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42"/>
      <c r="O21" s="43"/>
      <c r="P21" s="43"/>
      <c r="Q21" s="43"/>
      <c r="R21" s="44"/>
      <c r="S21" s="42"/>
      <c r="T21" s="43"/>
      <c r="U21" s="43"/>
      <c r="V21" s="43"/>
      <c r="W21" s="43"/>
      <c r="X21" s="131"/>
      <c r="Y21" s="43"/>
      <c r="Z21" s="43"/>
      <c r="AA21" s="43"/>
      <c r="AB21" s="44"/>
      <c r="AC21" s="42"/>
      <c r="AD21" s="43"/>
      <c r="AE21" s="43"/>
      <c r="AF21" s="43"/>
      <c r="AG21" s="44"/>
      <c r="AH21" s="42"/>
      <c r="AI21" s="43"/>
      <c r="AJ21" s="43"/>
      <c r="AK21" s="43"/>
      <c r="AL21" s="44"/>
      <c r="AM21" s="42"/>
      <c r="AN21" s="43"/>
      <c r="AO21" s="43"/>
      <c r="AP21" s="43"/>
      <c r="AQ21" s="44"/>
      <c r="AR21" s="41" t="str">
        <f t="shared" si="0"/>
        <v/>
      </c>
      <c r="AS21" s="41" t="str">
        <f t="shared" si="1"/>
        <v/>
      </c>
      <c r="AT21" s="32"/>
      <c r="AU21" s="37">
        <f t="shared" si="2"/>
        <v>0</v>
      </c>
      <c r="AV21" s="61">
        <f t="shared" si="3"/>
        <v>0</v>
      </c>
      <c r="AW21" s="32"/>
      <c r="AX21" s="32"/>
      <c r="AY21" s="32"/>
      <c r="AZ21" s="32"/>
      <c r="BA21" s="32"/>
      <c r="BB21" s="32"/>
      <c r="BC21" s="32"/>
    </row>
    <row r="22" spans="1:55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42"/>
      <c r="O22" s="43"/>
      <c r="P22" s="43"/>
      <c r="Q22" s="43"/>
      <c r="R22" s="44"/>
      <c r="S22" s="42"/>
      <c r="T22" s="43"/>
      <c r="U22" s="43"/>
      <c r="V22" s="43"/>
      <c r="W22" s="43"/>
      <c r="X22" s="131"/>
      <c r="Y22" s="43"/>
      <c r="Z22" s="43"/>
      <c r="AA22" s="43"/>
      <c r="AB22" s="44"/>
      <c r="AC22" s="42"/>
      <c r="AD22" s="43"/>
      <c r="AE22" s="43"/>
      <c r="AF22" s="43"/>
      <c r="AG22" s="44"/>
      <c r="AH22" s="42"/>
      <c r="AI22" s="43"/>
      <c r="AJ22" s="43"/>
      <c r="AK22" s="43"/>
      <c r="AL22" s="44"/>
      <c r="AM22" s="42"/>
      <c r="AN22" s="43"/>
      <c r="AO22" s="43"/>
      <c r="AP22" s="43"/>
      <c r="AQ22" s="44"/>
      <c r="AR22" s="41" t="str">
        <f t="shared" si="0"/>
        <v/>
      </c>
      <c r="AS22" s="41" t="str">
        <f t="shared" si="1"/>
        <v/>
      </c>
      <c r="AT22" s="32"/>
      <c r="AU22" s="37">
        <f t="shared" si="2"/>
        <v>0</v>
      </c>
      <c r="AV22" s="61">
        <f t="shared" si="3"/>
        <v>0</v>
      </c>
      <c r="AW22" s="32"/>
      <c r="AX22" s="32"/>
      <c r="AY22" s="32"/>
      <c r="AZ22" s="32"/>
      <c r="BA22" s="32"/>
      <c r="BB22" s="32"/>
      <c r="BC22" s="32"/>
    </row>
    <row r="23" spans="1:55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42"/>
      <c r="O23" s="43"/>
      <c r="P23" s="43"/>
      <c r="Q23" s="43"/>
      <c r="R23" s="44"/>
      <c r="S23" s="42"/>
      <c r="T23" s="43"/>
      <c r="U23" s="43"/>
      <c r="V23" s="43"/>
      <c r="W23" s="43"/>
      <c r="X23" s="131"/>
      <c r="Y23" s="43"/>
      <c r="Z23" s="43"/>
      <c r="AA23" s="43"/>
      <c r="AB23" s="44"/>
      <c r="AC23" s="42"/>
      <c r="AD23" s="43"/>
      <c r="AE23" s="43"/>
      <c r="AF23" s="43"/>
      <c r="AG23" s="44"/>
      <c r="AH23" s="42"/>
      <c r="AI23" s="43"/>
      <c r="AJ23" s="43"/>
      <c r="AK23" s="43"/>
      <c r="AL23" s="44"/>
      <c r="AM23" s="42"/>
      <c r="AN23" s="43"/>
      <c r="AO23" s="43"/>
      <c r="AP23" s="43"/>
      <c r="AQ23" s="44"/>
      <c r="AR23" s="41" t="str">
        <f t="shared" si="0"/>
        <v/>
      </c>
      <c r="AS23" s="41" t="str">
        <f t="shared" si="1"/>
        <v/>
      </c>
      <c r="AT23" s="32"/>
      <c r="AU23" s="37">
        <f t="shared" si="2"/>
        <v>0</v>
      </c>
      <c r="AV23" s="61">
        <f t="shared" si="3"/>
        <v>0</v>
      </c>
      <c r="AW23" s="32"/>
      <c r="AX23" s="32"/>
      <c r="AY23" s="32"/>
      <c r="AZ23" s="32"/>
      <c r="BA23" s="32"/>
      <c r="BB23" s="32"/>
      <c r="BC23" s="32"/>
    </row>
    <row r="24" spans="1:55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42"/>
      <c r="O24" s="43"/>
      <c r="P24" s="43"/>
      <c r="Q24" s="43"/>
      <c r="R24" s="44"/>
      <c r="S24" s="42"/>
      <c r="T24" s="43"/>
      <c r="U24" s="43"/>
      <c r="V24" s="43"/>
      <c r="W24" s="43"/>
      <c r="X24" s="131"/>
      <c r="Y24" s="43"/>
      <c r="Z24" s="43"/>
      <c r="AA24" s="43"/>
      <c r="AB24" s="44"/>
      <c r="AC24" s="42"/>
      <c r="AD24" s="43"/>
      <c r="AE24" s="43"/>
      <c r="AF24" s="43"/>
      <c r="AG24" s="44"/>
      <c r="AH24" s="42"/>
      <c r="AI24" s="43"/>
      <c r="AJ24" s="43"/>
      <c r="AK24" s="43"/>
      <c r="AL24" s="44"/>
      <c r="AM24" s="42"/>
      <c r="AN24" s="43"/>
      <c r="AO24" s="43"/>
      <c r="AP24" s="43"/>
      <c r="AQ24" s="44"/>
      <c r="AR24" s="41" t="str">
        <f t="shared" si="0"/>
        <v/>
      </c>
      <c r="AS24" s="41" t="str">
        <f t="shared" si="1"/>
        <v/>
      </c>
      <c r="AT24" s="32"/>
      <c r="AU24" s="37">
        <f t="shared" si="2"/>
        <v>0</v>
      </c>
      <c r="AV24" s="61">
        <f t="shared" si="3"/>
        <v>0</v>
      </c>
      <c r="AW24" s="32"/>
      <c r="AX24" s="32"/>
      <c r="AY24" s="32"/>
      <c r="AZ24" s="32"/>
      <c r="BA24" s="32"/>
      <c r="BB24" s="32"/>
      <c r="BC24" s="32"/>
    </row>
    <row r="25" spans="1:55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42"/>
      <c r="O25" s="43"/>
      <c r="P25" s="43"/>
      <c r="Q25" s="43"/>
      <c r="R25" s="44"/>
      <c r="S25" s="42"/>
      <c r="T25" s="43"/>
      <c r="U25" s="43"/>
      <c r="V25" s="43"/>
      <c r="W25" s="43"/>
      <c r="X25" s="131"/>
      <c r="Y25" s="43"/>
      <c r="Z25" s="43"/>
      <c r="AA25" s="43"/>
      <c r="AB25" s="44"/>
      <c r="AC25" s="42"/>
      <c r="AD25" s="43"/>
      <c r="AE25" s="43"/>
      <c r="AF25" s="43"/>
      <c r="AG25" s="44"/>
      <c r="AH25" s="42"/>
      <c r="AI25" s="43"/>
      <c r="AJ25" s="43"/>
      <c r="AK25" s="43"/>
      <c r="AL25" s="44"/>
      <c r="AM25" s="42"/>
      <c r="AN25" s="43"/>
      <c r="AO25" s="43"/>
      <c r="AP25" s="43"/>
      <c r="AQ25" s="44"/>
      <c r="AR25" s="41" t="str">
        <f t="shared" si="0"/>
        <v/>
      </c>
      <c r="AS25" s="41" t="str">
        <f t="shared" si="1"/>
        <v/>
      </c>
      <c r="AT25" s="32"/>
      <c r="AU25" s="37">
        <f t="shared" si="2"/>
        <v>0</v>
      </c>
      <c r="AV25" s="61">
        <f t="shared" si="3"/>
        <v>0</v>
      </c>
      <c r="AW25" s="32"/>
      <c r="AX25" s="32"/>
      <c r="AY25" s="32"/>
      <c r="AZ25" s="32"/>
      <c r="BA25" s="32"/>
      <c r="BB25" s="32"/>
      <c r="BC25" s="32"/>
    </row>
    <row r="26" spans="1:55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42"/>
      <c r="O26" s="43"/>
      <c r="P26" s="43"/>
      <c r="Q26" s="43"/>
      <c r="R26" s="44"/>
      <c r="S26" s="42"/>
      <c r="T26" s="43"/>
      <c r="U26" s="43"/>
      <c r="V26" s="43"/>
      <c r="W26" s="43"/>
      <c r="X26" s="131"/>
      <c r="Y26" s="43"/>
      <c r="Z26" s="43"/>
      <c r="AA26" s="43"/>
      <c r="AB26" s="44"/>
      <c r="AC26" s="42"/>
      <c r="AD26" s="43"/>
      <c r="AE26" s="43"/>
      <c r="AF26" s="43"/>
      <c r="AG26" s="44"/>
      <c r="AH26" s="42"/>
      <c r="AI26" s="43"/>
      <c r="AJ26" s="43"/>
      <c r="AK26" s="43"/>
      <c r="AL26" s="44"/>
      <c r="AM26" s="42"/>
      <c r="AN26" s="43"/>
      <c r="AO26" s="43"/>
      <c r="AP26" s="43"/>
      <c r="AQ26" s="44"/>
      <c r="AR26" s="41" t="str">
        <f t="shared" si="0"/>
        <v/>
      </c>
      <c r="AS26" s="41" t="str">
        <f t="shared" si="1"/>
        <v/>
      </c>
      <c r="AT26" s="32"/>
      <c r="AU26" s="37">
        <f t="shared" si="2"/>
        <v>0</v>
      </c>
      <c r="AV26" s="61">
        <f t="shared" si="3"/>
        <v>0</v>
      </c>
      <c r="AW26" s="32"/>
      <c r="AX26" s="32"/>
      <c r="AY26" s="32"/>
      <c r="AZ26" s="32"/>
      <c r="BA26" s="32"/>
      <c r="BB26" s="32"/>
      <c r="BC26" s="32"/>
    </row>
    <row r="27" spans="1:55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42"/>
      <c r="O27" s="43"/>
      <c r="P27" s="43"/>
      <c r="Q27" s="43"/>
      <c r="R27" s="44"/>
      <c r="S27" s="42"/>
      <c r="T27" s="43"/>
      <c r="U27" s="43"/>
      <c r="V27" s="43"/>
      <c r="W27" s="43"/>
      <c r="X27" s="131"/>
      <c r="Y27" s="43"/>
      <c r="Z27" s="43"/>
      <c r="AA27" s="43"/>
      <c r="AB27" s="44"/>
      <c r="AC27" s="42"/>
      <c r="AD27" s="43"/>
      <c r="AE27" s="43"/>
      <c r="AF27" s="43"/>
      <c r="AG27" s="44"/>
      <c r="AH27" s="42"/>
      <c r="AI27" s="43"/>
      <c r="AJ27" s="43"/>
      <c r="AK27" s="43"/>
      <c r="AL27" s="44"/>
      <c r="AM27" s="42"/>
      <c r="AN27" s="43"/>
      <c r="AO27" s="43"/>
      <c r="AP27" s="43"/>
      <c r="AQ27" s="44"/>
      <c r="AR27" s="41" t="str">
        <f t="shared" si="0"/>
        <v/>
      </c>
      <c r="AS27" s="41" t="str">
        <f t="shared" si="1"/>
        <v/>
      </c>
      <c r="AT27" s="32"/>
      <c r="AU27" s="37">
        <f t="shared" si="2"/>
        <v>0</v>
      </c>
      <c r="AV27" s="61">
        <f t="shared" si="3"/>
        <v>0</v>
      </c>
      <c r="AW27" s="32"/>
      <c r="AX27" s="32"/>
      <c r="AY27" s="32"/>
      <c r="AZ27" s="32"/>
      <c r="BA27" s="32"/>
      <c r="BB27" s="32"/>
      <c r="BC27" s="32"/>
    </row>
    <row r="28" spans="1:55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42"/>
      <c r="O28" s="43"/>
      <c r="P28" s="43"/>
      <c r="Q28" s="43"/>
      <c r="R28" s="44"/>
      <c r="S28" s="42"/>
      <c r="T28" s="43"/>
      <c r="U28" s="43"/>
      <c r="V28" s="43"/>
      <c r="W28" s="43"/>
      <c r="X28" s="131"/>
      <c r="Y28" s="43"/>
      <c r="Z28" s="43"/>
      <c r="AA28" s="43"/>
      <c r="AB28" s="44"/>
      <c r="AC28" s="42"/>
      <c r="AD28" s="43"/>
      <c r="AE28" s="43"/>
      <c r="AF28" s="43"/>
      <c r="AG28" s="44"/>
      <c r="AH28" s="42"/>
      <c r="AI28" s="43"/>
      <c r="AJ28" s="43"/>
      <c r="AK28" s="43"/>
      <c r="AL28" s="44"/>
      <c r="AM28" s="42"/>
      <c r="AN28" s="43"/>
      <c r="AO28" s="43"/>
      <c r="AP28" s="43"/>
      <c r="AQ28" s="44"/>
      <c r="AR28" s="41" t="str">
        <f t="shared" si="0"/>
        <v/>
      </c>
      <c r="AS28" s="41" t="str">
        <f t="shared" si="1"/>
        <v/>
      </c>
      <c r="AT28" s="32"/>
      <c r="AU28" s="37">
        <f t="shared" si="2"/>
        <v>0</v>
      </c>
      <c r="AV28" s="61">
        <f t="shared" si="3"/>
        <v>0</v>
      </c>
      <c r="AW28" s="32"/>
      <c r="AX28" s="32"/>
      <c r="AY28" s="32"/>
      <c r="AZ28" s="32"/>
      <c r="BA28" s="32"/>
      <c r="BB28" s="32"/>
      <c r="BC28" s="32"/>
    </row>
    <row r="29" spans="1:55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42"/>
      <c r="O29" s="43"/>
      <c r="P29" s="43"/>
      <c r="Q29" s="43"/>
      <c r="R29" s="44"/>
      <c r="S29" s="42"/>
      <c r="T29" s="43"/>
      <c r="U29" s="43"/>
      <c r="V29" s="43"/>
      <c r="W29" s="43"/>
      <c r="X29" s="131"/>
      <c r="Y29" s="43"/>
      <c r="Z29" s="43"/>
      <c r="AA29" s="43"/>
      <c r="AB29" s="44"/>
      <c r="AC29" s="42"/>
      <c r="AD29" s="43"/>
      <c r="AE29" s="43"/>
      <c r="AF29" s="43"/>
      <c r="AG29" s="44"/>
      <c r="AH29" s="42"/>
      <c r="AI29" s="43"/>
      <c r="AJ29" s="43"/>
      <c r="AK29" s="43"/>
      <c r="AL29" s="44"/>
      <c r="AM29" s="42"/>
      <c r="AN29" s="43"/>
      <c r="AO29" s="43"/>
      <c r="AP29" s="43"/>
      <c r="AQ29" s="44"/>
      <c r="AR29" s="41" t="str">
        <f t="shared" si="0"/>
        <v/>
      </c>
      <c r="AS29" s="41" t="str">
        <f t="shared" si="1"/>
        <v/>
      </c>
      <c r="AT29" s="32"/>
      <c r="AU29" s="37">
        <f t="shared" si="2"/>
        <v>0</v>
      </c>
      <c r="AV29" s="61">
        <f t="shared" si="3"/>
        <v>0</v>
      </c>
      <c r="AW29" s="32"/>
      <c r="AX29" s="32"/>
      <c r="AY29" s="32"/>
      <c r="AZ29" s="32"/>
      <c r="BA29" s="32"/>
      <c r="BB29" s="32"/>
      <c r="BC29" s="32"/>
    </row>
    <row r="30" spans="1:55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42"/>
      <c r="O30" s="43"/>
      <c r="P30" s="43"/>
      <c r="Q30" s="43"/>
      <c r="R30" s="44"/>
      <c r="S30" s="42"/>
      <c r="T30" s="43"/>
      <c r="U30" s="43"/>
      <c r="V30" s="43"/>
      <c r="W30" s="43"/>
      <c r="X30" s="131"/>
      <c r="Y30" s="43"/>
      <c r="Z30" s="43"/>
      <c r="AA30" s="43"/>
      <c r="AB30" s="44"/>
      <c r="AC30" s="42"/>
      <c r="AD30" s="43"/>
      <c r="AE30" s="43"/>
      <c r="AF30" s="43"/>
      <c r="AG30" s="44"/>
      <c r="AH30" s="42"/>
      <c r="AI30" s="43"/>
      <c r="AJ30" s="43"/>
      <c r="AK30" s="43"/>
      <c r="AL30" s="44"/>
      <c r="AM30" s="42"/>
      <c r="AN30" s="43"/>
      <c r="AO30" s="43"/>
      <c r="AP30" s="43"/>
      <c r="AQ30" s="44"/>
      <c r="AR30" s="41" t="str">
        <f t="shared" si="0"/>
        <v/>
      </c>
      <c r="AS30" s="41" t="str">
        <f t="shared" si="1"/>
        <v/>
      </c>
      <c r="AT30" s="32"/>
      <c r="AU30" s="37">
        <f t="shared" si="2"/>
        <v>0</v>
      </c>
      <c r="AV30" s="61">
        <f t="shared" si="3"/>
        <v>0</v>
      </c>
      <c r="AW30" s="32"/>
      <c r="AX30" s="32"/>
      <c r="AY30" s="32"/>
      <c r="AZ30" s="32"/>
      <c r="BA30" s="32"/>
      <c r="BB30" s="32"/>
      <c r="BC30" s="32"/>
    </row>
    <row r="31" spans="1:55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42"/>
      <c r="O31" s="43"/>
      <c r="P31" s="43"/>
      <c r="Q31" s="43"/>
      <c r="R31" s="44"/>
      <c r="S31" s="42"/>
      <c r="T31" s="43"/>
      <c r="U31" s="43"/>
      <c r="V31" s="43"/>
      <c r="W31" s="43"/>
      <c r="X31" s="131"/>
      <c r="Y31" s="43"/>
      <c r="Z31" s="43"/>
      <c r="AA31" s="43"/>
      <c r="AB31" s="44"/>
      <c r="AC31" s="42"/>
      <c r="AD31" s="43"/>
      <c r="AE31" s="43"/>
      <c r="AF31" s="43"/>
      <c r="AG31" s="44"/>
      <c r="AH31" s="42"/>
      <c r="AI31" s="43"/>
      <c r="AJ31" s="43"/>
      <c r="AK31" s="43"/>
      <c r="AL31" s="44"/>
      <c r="AM31" s="42"/>
      <c r="AN31" s="43"/>
      <c r="AO31" s="43"/>
      <c r="AP31" s="43"/>
      <c r="AQ31" s="44"/>
      <c r="AR31" s="41" t="str">
        <f t="shared" si="0"/>
        <v/>
      </c>
      <c r="AS31" s="41" t="str">
        <f t="shared" si="1"/>
        <v/>
      </c>
      <c r="AT31" s="32"/>
      <c r="AU31" s="37">
        <f t="shared" si="2"/>
        <v>0</v>
      </c>
      <c r="AV31" s="61">
        <f t="shared" si="3"/>
        <v>0</v>
      </c>
      <c r="AW31" s="32"/>
      <c r="AX31" s="32"/>
      <c r="AY31" s="32"/>
      <c r="AZ31" s="32"/>
      <c r="BA31" s="32"/>
      <c r="BB31" s="32"/>
      <c r="BC31" s="32"/>
    </row>
    <row r="32" spans="1:55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42"/>
      <c r="O32" s="43"/>
      <c r="P32" s="43"/>
      <c r="Q32" s="43"/>
      <c r="R32" s="44"/>
      <c r="S32" s="42"/>
      <c r="T32" s="43"/>
      <c r="U32" s="43"/>
      <c r="V32" s="43"/>
      <c r="W32" s="43"/>
      <c r="X32" s="131"/>
      <c r="Y32" s="43"/>
      <c r="Z32" s="43"/>
      <c r="AA32" s="43"/>
      <c r="AB32" s="44"/>
      <c r="AC32" s="42"/>
      <c r="AD32" s="43"/>
      <c r="AE32" s="43"/>
      <c r="AF32" s="43"/>
      <c r="AG32" s="44"/>
      <c r="AH32" s="42"/>
      <c r="AI32" s="43"/>
      <c r="AJ32" s="43"/>
      <c r="AK32" s="43"/>
      <c r="AL32" s="44"/>
      <c r="AM32" s="42"/>
      <c r="AN32" s="43"/>
      <c r="AO32" s="43"/>
      <c r="AP32" s="43"/>
      <c r="AQ32" s="44"/>
      <c r="AR32" s="41" t="str">
        <f t="shared" si="0"/>
        <v/>
      </c>
      <c r="AS32" s="41" t="str">
        <f t="shared" si="1"/>
        <v/>
      </c>
      <c r="AT32" s="32"/>
      <c r="AU32" s="37">
        <f t="shared" si="2"/>
        <v>0</v>
      </c>
      <c r="AV32" s="61">
        <f t="shared" si="3"/>
        <v>0</v>
      </c>
      <c r="AW32" s="32"/>
      <c r="AX32" s="32"/>
      <c r="AY32" s="32"/>
      <c r="AZ32" s="32"/>
      <c r="BA32" s="32"/>
      <c r="BB32" s="32"/>
      <c r="BC32" s="32"/>
    </row>
    <row r="33" spans="1:55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42"/>
      <c r="O33" s="43"/>
      <c r="P33" s="43"/>
      <c r="Q33" s="43"/>
      <c r="R33" s="44"/>
      <c r="S33" s="42"/>
      <c r="T33" s="43"/>
      <c r="U33" s="43"/>
      <c r="V33" s="43"/>
      <c r="W33" s="43"/>
      <c r="X33" s="131"/>
      <c r="Y33" s="43"/>
      <c r="Z33" s="43"/>
      <c r="AA33" s="43"/>
      <c r="AB33" s="44"/>
      <c r="AC33" s="42"/>
      <c r="AD33" s="43"/>
      <c r="AE33" s="43"/>
      <c r="AF33" s="43"/>
      <c r="AG33" s="44"/>
      <c r="AH33" s="42"/>
      <c r="AI33" s="43"/>
      <c r="AJ33" s="43"/>
      <c r="AK33" s="43"/>
      <c r="AL33" s="44"/>
      <c r="AM33" s="42"/>
      <c r="AN33" s="43"/>
      <c r="AO33" s="43"/>
      <c r="AP33" s="43"/>
      <c r="AQ33" s="44"/>
      <c r="AR33" s="41" t="str">
        <f t="shared" si="0"/>
        <v/>
      </c>
      <c r="AS33" s="41" t="str">
        <f t="shared" si="1"/>
        <v/>
      </c>
      <c r="AT33" s="32"/>
      <c r="AU33" s="37">
        <f t="shared" si="2"/>
        <v>0</v>
      </c>
      <c r="AV33" s="61">
        <f t="shared" si="3"/>
        <v>0</v>
      </c>
      <c r="AW33" s="32"/>
      <c r="AX33" s="32"/>
      <c r="AY33" s="32"/>
      <c r="AZ33" s="32"/>
      <c r="BA33" s="32"/>
      <c r="BB33" s="32"/>
      <c r="BC33" s="32"/>
    </row>
    <row r="34" spans="1:55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42"/>
      <c r="O34" s="43"/>
      <c r="P34" s="43"/>
      <c r="Q34" s="43"/>
      <c r="R34" s="44"/>
      <c r="S34" s="42"/>
      <c r="T34" s="43"/>
      <c r="U34" s="43"/>
      <c r="V34" s="43"/>
      <c r="W34" s="43"/>
      <c r="X34" s="131"/>
      <c r="Y34" s="43"/>
      <c r="Z34" s="43"/>
      <c r="AA34" s="43"/>
      <c r="AB34" s="44"/>
      <c r="AC34" s="42"/>
      <c r="AD34" s="43"/>
      <c r="AE34" s="43"/>
      <c r="AF34" s="43"/>
      <c r="AG34" s="44"/>
      <c r="AH34" s="42"/>
      <c r="AI34" s="43"/>
      <c r="AJ34" s="43"/>
      <c r="AK34" s="43"/>
      <c r="AL34" s="44"/>
      <c r="AM34" s="42"/>
      <c r="AN34" s="43"/>
      <c r="AO34" s="43"/>
      <c r="AP34" s="43"/>
      <c r="AQ34" s="44"/>
      <c r="AR34" s="41" t="str">
        <f t="shared" si="0"/>
        <v/>
      </c>
      <c r="AS34" s="41" t="str">
        <f t="shared" si="1"/>
        <v/>
      </c>
      <c r="AT34" s="32"/>
      <c r="AU34" s="37">
        <f t="shared" si="2"/>
        <v>0</v>
      </c>
      <c r="AV34" s="61">
        <f t="shared" si="3"/>
        <v>0</v>
      </c>
      <c r="AW34" s="32"/>
      <c r="AX34" s="32"/>
      <c r="AY34" s="32"/>
      <c r="AZ34" s="32"/>
      <c r="BA34" s="32"/>
      <c r="BB34" s="32"/>
      <c r="BC34" s="32"/>
    </row>
    <row r="35" spans="1:55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42"/>
      <c r="O35" s="43"/>
      <c r="P35" s="43"/>
      <c r="Q35" s="43"/>
      <c r="R35" s="44"/>
      <c r="S35" s="42"/>
      <c r="T35" s="43"/>
      <c r="U35" s="43"/>
      <c r="V35" s="43"/>
      <c r="W35" s="43"/>
      <c r="X35" s="131"/>
      <c r="Y35" s="43"/>
      <c r="Z35" s="43"/>
      <c r="AA35" s="43"/>
      <c r="AB35" s="44"/>
      <c r="AC35" s="42"/>
      <c r="AD35" s="43"/>
      <c r="AE35" s="43"/>
      <c r="AF35" s="43"/>
      <c r="AG35" s="44"/>
      <c r="AH35" s="42"/>
      <c r="AI35" s="43"/>
      <c r="AJ35" s="43"/>
      <c r="AK35" s="43"/>
      <c r="AL35" s="44"/>
      <c r="AM35" s="42"/>
      <c r="AN35" s="43"/>
      <c r="AO35" s="43"/>
      <c r="AP35" s="43"/>
      <c r="AQ35" s="44"/>
      <c r="AR35" s="41" t="str">
        <f t="shared" si="0"/>
        <v/>
      </c>
      <c r="AS35" s="41" t="str">
        <f t="shared" si="1"/>
        <v/>
      </c>
      <c r="AT35" s="32"/>
      <c r="AU35" s="37">
        <f t="shared" si="2"/>
        <v>0</v>
      </c>
      <c r="AV35" s="61">
        <f t="shared" si="3"/>
        <v>0</v>
      </c>
      <c r="AW35" s="32"/>
      <c r="AX35" s="32"/>
      <c r="AY35" s="32"/>
      <c r="AZ35" s="32"/>
      <c r="BA35" s="32"/>
      <c r="BB35" s="32"/>
      <c r="BC35" s="32"/>
    </row>
    <row r="36" spans="1:55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42"/>
      <c r="O36" s="43"/>
      <c r="P36" s="43"/>
      <c r="Q36" s="43"/>
      <c r="R36" s="44"/>
      <c r="S36" s="42"/>
      <c r="T36" s="43"/>
      <c r="U36" s="43"/>
      <c r="V36" s="43"/>
      <c r="W36" s="43"/>
      <c r="X36" s="131"/>
      <c r="Y36" s="43"/>
      <c r="Z36" s="43"/>
      <c r="AA36" s="43"/>
      <c r="AB36" s="44"/>
      <c r="AC36" s="42"/>
      <c r="AD36" s="43"/>
      <c r="AE36" s="43"/>
      <c r="AF36" s="43"/>
      <c r="AG36" s="44"/>
      <c r="AH36" s="42"/>
      <c r="AI36" s="43"/>
      <c r="AJ36" s="43"/>
      <c r="AK36" s="43"/>
      <c r="AL36" s="44"/>
      <c r="AM36" s="42"/>
      <c r="AN36" s="43"/>
      <c r="AO36" s="43"/>
      <c r="AP36" s="43"/>
      <c r="AQ36" s="44"/>
      <c r="AR36" s="41" t="str">
        <f t="shared" si="0"/>
        <v/>
      </c>
      <c r="AS36" s="41" t="str">
        <f t="shared" si="1"/>
        <v/>
      </c>
      <c r="AT36" s="32"/>
      <c r="AU36" s="37">
        <f t="shared" si="2"/>
        <v>0</v>
      </c>
      <c r="AV36" s="61">
        <f t="shared" si="3"/>
        <v>0</v>
      </c>
      <c r="AW36" s="32"/>
      <c r="AX36" s="32"/>
      <c r="AY36" s="32"/>
      <c r="AZ36" s="32"/>
      <c r="BA36" s="32"/>
      <c r="BB36" s="32"/>
      <c r="BC36" s="32"/>
    </row>
    <row r="37" spans="1:55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42"/>
      <c r="O37" s="43"/>
      <c r="P37" s="43"/>
      <c r="Q37" s="43"/>
      <c r="R37" s="44"/>
      <c r="S37" s="42"/>
      <c r="T37" s="43"/>
      <c r="U37" s="43"/>
      <c r="V37" s="43"/>
      <c r="W37" s="43"/>
      <c r="X37" s="131"/>
      <c r="Y37" s="43"/>
      <c r="Z37" s="43"/>
      <c r="AA37" s="43"/>
      <c r="AB37" s="44"/>
      <c r="AC37" s="42"/>
      <c r="AD37" s="43"/>
      <c r="AE37" s="43"/>
      <c r="AF37" s="43"/>
      <c r="AG37" s="44"/>
      <c r="AH37" s="42"/>
      <c r="AI37" s="43"/>
      <c r="AJ37" s="43"/>
      <c r="AK37" s="43"/>
      <c r="AL37" s="44"/>
      <c r="AM37" s="42"/>
      <c r="AN37" s="43"/>
      <c r="AO37" s="43"/>
      <c r="AP37" s="43"/>
      <c r="AQ37" s="44"/>
      <c r="AR37" s="41" t="str">
        <f t="shared" si="0"/>
        <v/>
      </c>
      <c r="AS37" s="41" t="str">
        <f t="shared" si="1"/>
        <v/>
      </c>
      <c r="AT37" s="32"/>
      <c r="AU37" s="37">
        <f t="shared" si="2"/>
        <v>0</v>
      </c>
      <c r="AV37" s="61">
        <f t="shared" si="3"/>
        <v>0</v>
      </c>
      <c r="AW37" s="32"/>
      <c r="AX37" s="32"/>
      <c r="AY37" s="32"/>
      <c r="AZ37" s="32"/>
      <c r="BA37" s="32"/>
      <c r="BB37" s="32"/>
      <c r="BC37" s="32"/>
    </row>
    <row r="38" spans="1:55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42"/>
      <c r="O38" s="43"/>
      <c r="P38" s="43"/>
      <c r="Q38" s="43"/>
      <c r="R38" s="44"/>
      <c r="S38" s="42"/>
      <c r="T38" s="43"/>
      <c r="U38" s="43"/>
      <c r="V38" s="43"/>
      <c r="W38" s="43"/>
      <c r="X38" s="131"/>
      <c r="Y38" s="43"/>
      <c r="Z38" s="43"/>
      <c r="AA38" s="43"/>
      <c r="AB38" s="44"/>
      <c r="AC38" s="42"/>
      <c r="AD38" s="43"/>
      <c r="AE38" s="43"/>
      <c r="AF38" s="43"/>
      <c r="AG38" s="44"/>
      <c r="AH38" s="42"/>
      <c r="AI38" s="43"/>
      <c r="AJ38" s="43"/>
      <c r="AK38" s="43"/>
      <c r="AL38" s="44"/>
      <c r="AM38" s="42"/>
      <c r="AN38" s="43"/>
      <c r="AO38" s="43"/>
      <c r="AP38" s="43"/>
      <c r="AQ38" s="44"/>
      <c r="AR38" s="41" t="str">
        <f t="shared" si="0"/>
        <v/>
      </c>
      <c r="AS38" s="41" t="str">
        <f t="shared" si="1"/>
        <v/>
      </c>
      <c r="AT38" s="32"/>
      <c r="AU38" s="37">
        <f t="shared" si="2"/>
        <v>0</v>
      </c>
      <c r="AV38" s="61">
        <f t="shared" si="3"/>
        <v>0</v>
      </c>
      <c r="AW38" s="32"/>
      <c r="AX38" s="32"/>
      <c r="AY38" s="32"/>
      <c r="AZ38" s="32"/>
      <c r="BA38" s="32"/>
      <c r="BB38" s="32"/>
      <c r="BC38" s="32"/>
    </row>
    <row r="39" spans="1:55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42"/>
      <c r="O39" s="43"/>
      <c r="P39" s="43"/>
      <c r="Q39" s="43"/>
      <c r="R39" s="44"/>
      <c r="S39" s="42"/>
      <c r="T39" s="43"/>
      <c r="U39" s="43"/>
      <c r="V39" s="43"/>
      <c r="W39" s="43"/>
      <c r="X39" s="131"/>
      <c r="Y39" s="43"/>
      <c r="Z39" s="43"/>
      <c r="AA39" s="43"/>
      <c r="AB39" s="44"/>
      <c r="AC39" s="42"/>
      <c r="AD39" s="43"/>
      <c r="AE39" s="43"/>
      <c r="AF39" s="43"/>
      <c r="AG39" s="44"/>
      <c r="AH39" s="42"/>
      <c r="AI39" s="43"/>
      <c r="AJ39" s="43"/>
      <c r="AK39" s="43"/>
      <c r="AL39" s="44"/>
      <c r="AM39" s="42"/>
      <c r="AN39" s="43"/>
      <c r="AO39" s="43"/>
      <c r="AP39" s="43"/>
      <c r="AQ39" s="44"/>
      <c r="AR39" s="41" t="str">
        <f t="shared" si="0"/>
        <v/>
      </c>
      <c r="AS39" s="41" t="str">
        <f t="shared" si="1"/>
        <v/>
      </c>
      <c r="AT39" s="32"/>
      <c r="AU39" s="37">
        <f t="shared" si="2"/>
        <v>0</v>
      </c>
      <c r="AV39" s="61">
        <f t="shared" si="3"/>
        <v>0</v>
      </c>
      <c r="AW39" s="32"/>
      <c r="AX39" s="32"/>
      <c r="AY39" s="32"/>
      <c r="AZ39" s="32"/>
      <c r="BA39" s="32"/>
      <c r="BB39" s="32"/>
      <c r="BC39" s="32"/>
    </row>
    <row r="40" spans="1:55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42"/>
      <c r="O40" s="43"/>
      <c r="P40" s="43"/>
      <c r="Q40" s="43"/>
      <c r="R40" s="44"/>
      <c r="S40" s="42"/>
      <c r="T40" s="43"/>
      <c r="U40" s="43"/>
      <c r="V40" s="43"/>
      <c r="W40" s="43"/>
      <c r="X40" s="131"/>
      <c r="Y40" s="43"/>
      <c r="Z40" s="43"/>
      <c r="AA40" s="43"/>
      <c r="AB40" s="44"/>
      <c r="AC40" s="42"/>
      <c r="AD40" s="43"/>
      <c r="AE40" s="43"/>
      <c r="AF40" s="43"/>
      <c r="AG40" s="44"/>
      <c r="AH40" s="42"/>
      <c r="AI40" s="43"/>
      <c r="AJ40" s="43"/>
      <c r="AK40" s="43"/>
      <c r="AL40" s="44"/>
      <c r="AM40" s="42"/>
      <c r="AN40" s="43"/>
      <c r="AO40" s="43"/>
      <c r="AP40" s="43"/>
      <c r="AQ40" s="44"/>
      <c r="AR40" s="41" t="str">
        <f t="shared" si="0"/>
        <v/>
      </c>
      <c r="AS40" s="41" t="str">
        <f t="shared" si="1"/>
        <v/>
      </c>
      <c r="AT40" s="32"/>
      <c r="AU40" s="37">
        <f t="shared" si="2"/>
        <v>0</v>
      </c>
      <c r="AV40" s="61">
        <f t="shared" si="3"/>
        <v>0</v>
      </c>
      <c r="AW40" s="32"/>
      <c r="AX40" s="32"/>
      <c r="AY40" s="32"/>
      <c r="AZ40" s="32"/>
      <c r="BA40" s="32"/>
      <c r="BB40" s="32"/>
      <c r="BC40" s="32"/>
    </row>
    <row r="41" spans="1:55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42"/>
      <c r="O41" s="43"/>
      <c r="P41" s="43"/>
      <c r="Q41" s="43"/>
      <c r="R41" s="44"/>
      <c r="S41" s="42"/>
      <c r="T41" s="43"/>
      <c r="U41" s="43"/>
      <c r="V41" s="43"/>
      <c r="W41" s="43"/>
      <c r="X41" s="131"/>
      <c r="Y41" s="43"/>
      <c r="Z41" s="43"/>
      <c r="AA41" s="43"/>
      <c r="AB41" s="44"/>
      <c r="AC41" s="42"/>
      <c r="AD41" s="43"/>
      <c r="AE41" s="43"/>
      <c r="AF41" s="43"/>
      <c r="AG41" s="44"/>
      <c r="AH41" s="42"/>
      <c r="AI41" s="43"/>
      <c r="AJ41" s="43"/>
      <c r="AK41" s="43"/>
      <c r="AL41" s="44"/>
      <c r="AM41" s="42"/>
      <c r="AN41" s="43"/>
      <c r="AO41" s="43"/>
      <c r="AP41" s="43"/>
      <c r="AQ41" s="44"/>
      <c r="AR41" s="41" t="str">
        <f t="shared" si="0"/>
        <v/>
      </c>
      <c r="AS41" s="41" t="str">
        <f t="shared" si="1"/>
        <v/>
      </c>
      <c r="AT41" s="32"/>
      <c r="AU41" s="37">
        <f t="shared" si="2"/>
        <v>0</v>
      </c>
      <c r="AV41" s="61">
        <f t="shared" si="3"/>
        <v>0</v>
      </c>
      <c r="AW41" s="32"/>
      <c r="AX41" s="32"/>
      <c r="AY41" s="32"/>
      <c r="AZ41" s="32"/>
      <c r="BA41" s="32"/>
      <c r="BB41" s="32"/>
      <c r="BC41" s="32"/>
    </row>
    <row r="42" spans="1:55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IF(AW2=0,"",AW2)</f>
        <v/>
      </c>
      <c r="J42" s="210"/>
      <c r="K42" s="210"/>
      <c r="L42" s="210"/>
      <c r="M42" s="210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35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 t="s">
        <v>29</v>
      </c>
      <c r="AN42" s="214"/>
      <c r="AO42" s="214"/>
      <c r="AP42" s="214"/>
      <c r="AQ42" s="214"/>
      <c r="AR42" s="215" t="str">
        <f>IF(AW4="-","-",AW4)</f>
        <v>-</v>
      </c>
      <c r="AS42" s="210"/>
      <c r="AT42" s="33"/>
      <c r="AU42" s="62"/>
      <c r="AV42" s="63"/>
      <c r="AW42" s="33"/>
      <c r="AX42" s="33"/>
      <c r="AY42" s="33"/>
      <c r="AZ42" s="33"/>
      <c r="BA42" s="33"/>
      <c r="BB42" s="33"/>
      <c r="BC42" s="33"/>
    </row>
    <row r="43" spans="1:55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IF(AW3="-","",AW3)</f>
        <v/>
      </c>
      <c r="J43" s="217"/>
      <c r="K43" s="217"/>
      <c r="L43" s="217"/>
      <c r="M43" s="217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33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 t="s">
        <v>2</v>
      </c>
      <c r="AN43" s="211"/>
      <c r="AO43" s="211"/>
      <c r="AP43" s="211"/>
      <c r="AQ43" s="211"/>
      <c r="AR43" s="212" t="str">
        <f>IF(AR42="-","-",IF(AR42&gt;=0.9,5,IF(AR42&gt;=0.75,4,IF(AR42&gt;=0.6,3,IF(AR42&gt;=0.5,2,1)))))</f>
        <v>-</v>
      </c>
      <c r="AS43" s="212"/>
      <c r="AT43" s="33"/>
      <c r="AU43" s="62"/>
      <c r="AV43" s="63"/>
      <c r="AW43" s="33"/>
      <c r="AX43" s="33"/>
      <c r="AY43" s="33"/>
      <c r="AZ43" s="33"/>
      <c r="BA43" s="33"/>
      <c r="BB43" s="33"/>
      <c r="BC43" s="33"/>
    </row>
    <row r="44" spans="1:55" s="5" customFormat="1" ht="22.5" customHeight="1">
      <c r="A44" s="33"/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133" t="s">
        <v>37</v>
      </c>
      <c r="AQ44" s="132"/>
      <c r="AR44" s="210" t="str">
        <f>IF(AR43="-","-",IF(AR43=5,"ดีเยี่ยม",IF(AR43=4,"ดีมาก",IF(AR43=3,"ดี",IF(AR43=2,"พอใช้","ปรับปรุง")))))</f>
        <v>-</v>
      </c>
      <c r="AS44" s="210"/>
      <c r="AT44" s="33"/>
      <c r="AU44" s="62"/>
      <c r="AV44" s="63"/>
      <c r="AW44" s="33"/>
      <c r="AX44" s="33"/>
      <c r="AY44" s="33"/>
      <c r="AZ44" s="33"/>
      <c r="BA44" s="33"/>
      <c r="BB44" s="33"/>
      <c r="BC44" s="33"/>
    </row>
    <row r="45" spans="1:55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6"/>
      <c r="AV45" s="33"/>
      <c r="AW45" s="33"/>
      <c r="AX45" s="33"/>
      <c r="AY45" s="33"/>
      <c r="AZ45" s="33"/>
      <c r="BA45" s="33"/>
      <c r="BB45" s="33"/>
      <c r="BC45" s="33"/>
    </row>
    <row r="46" spans="1:55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47" t="s">
        <v>30</v>
      </c>
      <c r="AS46" s="54">
        <f>COUNTIF(AR7:AR41,5)</f>
        <v>0</v>
      </c>
      <c r="AT46" s="31" t="s">
        <v>27</v>
      </c>
    </row>
    <row r="47" spans="1:5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47" t="s">
        <v>31</v>
      </c>
      <c r="AS47" s="54">
        <f>COUNTIF(AR7:AR41,4)</f>
        <v>0</v>
      </c>
      <c r="AT47" s="31" t="s">
        <v>27</v>
      </c>
    </row>
    <row r="48" spans="1:5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47" t="s">
        <v>32</v>
      </c>
      <c r="AS48" s="54">
        <f>COUNTIF(AR7:AR41,3)</f>
        <v>0</v>
      </c>
      <c r="AT48" s="31" t="s">
        <v>27</v>
      </c>
    </row>
    <row r="49" spans="2:46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47" t="s">
        <v>33</v>
      </c>
      <c r="AS49" s="54">
        <f>COUNTIF(AR7:AR41,2)</f>
        <v>0</v>
      </c>
      <c r="AT49" s="31" t="s">
        <v>27</v>
      </c>
    </row>
    <row r="50" spans="2:46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47" t="s">
        <v>34</v>
      </c>
      <c r="AS50" s="54">
        <f>COUNTIF(AR7:AR41,1)</f>
        <v>0</v>
      </c>
      <c r="AT50" s="31" t="s">
        <v>27</v>
      </c>
    </row>
    <row r="51" spans="2:46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47" t="s">
        <v>85</v>
      </c>
      <c r="AS51" s="55">
        <f>SUM(AS46:AS50)</f>
        <v>0</v>
      </c>
      <c r="AT51" s="31" t="s">
        <v>27</v>
      </c>
    </row>
    <row r="52" spans="2:46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</row>
    <row r="53" spans="2:46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</row>
    <row r="54" spans="2:46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</row>
    <row r="55" spans="2:46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</row>
    <row r="56" spans="2:46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</row>
    <row r="57" spans="2:46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</row>
    <row r="58" spans="2:46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</row>
    <row r="59" spans="2:46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</row>
    <row r="60" spans="2:46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</row>
    <row r="61" spans="2:46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</row>
    <row r="62" spans="2:46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</row>
    <row r="63" spans="2:46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</row>
    <row r="64" spans="2:46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</row>
    <row r="65" spans="2:4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</row>
    <row r="66" spans="2:4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</row>
    <row r="67" spans="2:4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</row>
    <row r="68" spans="2:4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</row>
    <row r="69" spans="2:4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</row>
    <row r="70" spans="2:4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</row>
    <row r="71" spans="2:4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</row>
    <row r="72" spans="2:4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2:4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</row>
    <row r="74" spans="2:4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</row>
    <row r="75" spans="2:4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</row>
  </sheetData>
  <sheetProtection password="CF17" sheet="1" objects="1" scenarios="1" selectLockedCells="1"/>
  <mergeCells count="33">
    <mergeCell ref="N43:R43"/>
    <mergeCell ref="S5:W5"/>
    <mergeCell ref="S42:W42"/>
    <mergeCell ref="S43:W43"/>
    <mergeCell ref="C4:V4"/>
    <mergeCell ref="B43:H43"/>
    <mergeCell ref="I43:M43"/>
    <mergeCell ref="AR44:AS44"/>
    <mergeCell ref="AH5:AL5"/>
    <mergeCell ref="AH42:AL42"/>
    <mergeCell ref="AH43:AL43"/>
    <mergeCell ref="AC5:AG5"/>
    <mergeCell ref="AC42:AG42"/>
    <mergeCell ref="AC43:AG43"/>
    <mergeCell ref="AR42:AS42"/>
    <mergeCell ref="AM43:AQ43"/>
    <mergeCell ref="AR43:AS43"/>
    <mergeCell ref="X43:AB43"/>
    <mergeCell ref="N42:R42"/>
    <mergeCell ref="B2:AS2"/>
    <mergeCell ref="B5:B6"/>
    <mergeCell ref="C5:C6"/>
    <mergeCell ref="D5:H5"/>
    <mergeCell ref="I5:M5"/>
    <mergeCell ref="AM5:AQ5"/>
    <mergeCell ref="AR5:AR6"/>
    <mergeCell ref="AS5:AS6"/>
    <mergeCell ref="N5:R5"/>
    <mergeCell ref="X5:AB5"/>
    <mergeCell ref="X42:AB42"/>
    <mergeCell ref="B42:H42"/>
    <mergeCell ref="I42:M42"/>
    <mergeCell ref="AM42:AQ42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AN7:AN41 E7:E41 J7:J41 AI7:AI41 AD7:AD41 Y7:Y41 O7:O41 T7:T4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AM7:AM41 D7:D41 I7:I41 AH7:AH41 AC7:AC41 X7:X41 N7:N41 S7:S4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AO7:AO41 F7:F41 K7:K41 AJ7:AJ41 AE7:AE41 Z7:Z41 P7:P41 U7:U4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AP7:AP41 G7:G41 L7:L41 AK7:AK41 AF7:AF41 AA7:AA41 Q7:Q41 V7:V4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AQ7:AQ41 H7:H41 AL7:AL41 AG7:AG41 AB7:AB41 M7:M41 R7:R41 W7:W4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D75"/>
  <sheetViews>
    <sheetView showGridLines="0" showRowColHeaders="0" tabSelected="1" workbookViewId="0">
      <selection activeCell="C46" sqref="C46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18" width="3.25" style="1" customWidth="1"/>
    <col min="19" max="19" width="7.375" style="1" customWidth="1"/>
    <col min="20" max="20" width="9.375" style="1" customWidth="1"/>
    <col min="21" max="21" width="10.625" style="31" customWidth="1"/>
    <col min="22" max="22" width="14.625" style="34" customWidth="1"/>
    <col min="23" max="23" width="13" style="31" customWidth="1"/>
    <col min="24" max="24" width="10.25" style="31" customWidth="1"/>
    <col min="25" max="25" width="13.625" style="31" customWidth="1"/>
    <col min="26" max="30" width="23.25" style="31"/>
    <col min="31" max="16384" width="23.25" style="1"/>
  </cols>
  <sheetData>
    <row r="1" spans="1:3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W1" s="50" t="s">
        <v>36</v>
      </c>
      <c r="X1" s="87">
        <v>1</v>
      </c>
      <c r="Y1" s="53" t="s">
        <v>35</v>
      </c>
    </row>
    <row r="2" spans="1:30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0"/>
      <c r="V2" s="35"/>
      <c r="W2" s="50" t="s">
        <v>86</v>
      </c>
      <c r="X2" s="51">
        <f>SUM(T46:T48)</f>
        <v>0</v>
      </c>
      <c r="Y2" s="53" t="s">
        <v>27</v>
      </c>
      <c r="Z2" s="30"/>
      <c r="AA2" s="30"/>
      <c r="AB2" s="30"/>
      <c r="AC2" s="30"/>
      <c r="AD2" s="30"/>
    </row>
    <row r="3" spans="1:30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0"/>
      <c r="V3" s="49"/>
      <c r="W3" s="50" t="s">
        <v>28</v>
      </c>
      <c r="X3" s="52" t="str">
        <f>IF(X2=0,"-",X2*100/T51)</f>
        <v>-</v>
      </c>
      <c r="Y3" s="53"/>
      <c r="Z3" s="30"/>
      <c r="AA3" s="30"/>
      <c r="AB3" s="30"/>
      <c r="AC3" s="30"/>
      <c r="AD3" s="30"/>
    </row>
    <row r="4" spans="1:30" s="20" customFormat="1" ht="42" customHeight="1">
      <c r="A4" s="30"/>
      <c r="C4" s="230" t="s">
        <v>121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30"/>
      <c r="V4" s="35"/>
      <c r="W4" s="126" t="s">
        <v>29</v>
      </c>
      <c r="X4" s="127" t="str">
        <f>IF(X3="-","-",X3*X1/100)</f>
        <v>-</v>
      </c>
      <c r="Y4" s="128" t="s">
        <v>35</v>
      </c>
      <c r="Z4" s="30"/>
      <c r="AA4" s="30"/>
      <c r="AB4" s="30"/>
      <c r="AC4" s="30"/>
      <c r="AD4" s="30"/>
    </row>
    <row r="5" spans="1:30" s="7" customFormat="1" ht="119.25" customHeight="1">
      <c r="A5" s="30"/>
      <c r="B5" s="213" t="s">
        <v>0</v>
      </c>
      <c r="C5" s="213" t="s">
        <v>1</v>
      </c>
      <c r="D5" s="219" t="s">
        <v>122</v>
      </c>
      <c r="E5" s="220"/>
      <c r="F5" s="220"/>
      <c r="G5" s="220"/>
      <c r="H5" s="221"/>
      <c r="I5" s="219" t="s">
        <v>123</v>
      </c>
      <c r="J5" s="220"/>
      <c r="K5" s="220"/>
      <c r="L5" s="220"/>
      <c r="M5" s="221"/>
      <c r="N5" s="231"/>
      <c r="O5" s="232"/>
      <c r="P5" s="232"/>
      <c r="Q5" s="232"/>
      <c r="R5" s="232"/>
      <c r="S5" s="218" t="s">
        <v>26</v>
      </c>
      <c r="T5" s="218" t="s">
        <v>25</v>
      </c>
      <c r="U5" s="30"/>
      <c r="V5" s="45" t="s">
        <v>8</v>
      </c>
      <c r="W5" s="46" t="s">
        <v>9</v>
      </c>
      <c r="X5" s="30"/>
      <c r="Y5" s="30"/>
      <c r="Z5" s="30"/>
      <c r="AA5" s="30"/>
      <c r="AB5" s="30"/>
      <c r="AC5" s="30"/>
      <c r="AD5" s="30"/>
    </row>
    <row r="6" spans="1:30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/>
      <c r="O6" s="39"/>
      <c r="P6" s="39"/>
      <c r="Q6" s="39"/>
      <c r="R6" s="40"/>
      <c r="S6" s="218"/>
      <c r="T6" s="218"/>
      <c r="V6" s="129">
        <v>10</v>
      </c>
      <c r="W6" s="60">
        <v>100</v>
      </c>
    </row>
    <row r="7" spans="1:30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56"/>
      <c r="O7" s="57"/>
      <c r="P7" s="57"/>
      <c r="Q7" s="57"/>
      <c r="R7" s="58"/>
      <c r="S7" s="41" t="str">
        <f>IF(W7=0,"",IF(W7&gt;=90,5,IF(W7&gt;=75,4,IF(W7&gt;=60,3,IF(W7&gt;=50,2,1)))))</f>
        <v/>
      </c>
      <c r="T7" s="41" t="str">
        <f>IF(S7="","",IF(S7=5,"ดีเยี่ยม",IF(S7=4,"ดีมาก",IF(S7=3,"ดี",IF(S7=2,"พอใช้","ปรับปรุง")))))</f>
        <v/>
      </c>
      <c r="U7" s="32"/>
      <c r="V7" s="37">
        <f>SUM(D7:R7)</f>
        <v>0</v>
      </c>
      <c r="W7" s="61">
        <f>V7*100/$V$6</f>
        <v>0</v>
      </c>
      <c r="X7" s="32"/>
      <c r="Y7" s="32"/>
      <c r="Z7" s="32"/>
      <c r="AA7" s="32"/>
      <c r="AB7" s="32"/>
      <c r="AC7" s="32"/>
      <c r="AD7" s="32"/>
    </row>
    <row r="8" spans="1:30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56"/>
      <c r="O8" s="57"/>
      <c r="P8" s="57"/>
      <c r="Q8" s="57"/>
      <c r="R8" s="58"/>
      <c r="S8" s="41" t="str">
        <f t="shared" ref="S8:S41" si="0">IF(W8=0,"",IF(W8&gt;=90,5,IF(W8&gt;=75,4,IF(W8&gt;=60,3,IF(W8&gt;=50,2,1)))))</f>
        <v/>
      </c>
      <c r="T8" s="41" t="str">
        <f t="shared" ref="T8:T41" si="1">IF(S8="","",IF(S8=5,"ดีเยี่ยม",IF(S8=4,"ดีมาก",IF(S8=3,"ดี",IF(S8=2,"พอใช้","ปรับปรุง")))))</f>
        <v/>
      </c>
      <c r="U8" s="32"/>
      <c r="V8" s="37">
        <f t="shared" ref="V8:V41" si="2">SUM(D8:R8)</f>
        <v>0</v>
      </c>
      <c r="W8" s="61">
        <f t="shared" ref="W8:W41" si="3">V8*100/$V$6</f>
        <v>0</v>
      </c>
      <c r="X8" s="32"/>
      <c r="Y8" s="32"/>
      <c r="Z8" s="32"/>
      <c r="AA8" s="32"/>
      <c r="AB8" s="32"/>
      <c r="AC8" s="32"/>
      <c r="AD8" s="32"/>
    </row>
    <row r="9" spans="1:30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56"/>
      <c r="O9" s="57"/>
      <c r="P9" s="57"/>
      <c r="Q9" s="57"/>
      <c r="R9" s="58"/>
      <c r="S9" s="41" t="str">
        <f t="shared" si="0"/>
        <v/>
      </c>
      <c r="T9" s="41" t="str">
        <f t="shared" si="1"/>
        <v/>
      </c>
      <c r="U9" s="32"/>
      <c r="V9" s="37">
        <f t="shared" si="2"/>
        <v>0</v>
      </c>
      <c r="W9" s="61">
        <f t="shared" si="3"/>
        <v>0</v>
      </c>
      <c r="X9" s="32"/>
      <c r="Y9" s="32"/>
      <c r="Z9" s="32"/>
      <c r="AA9" s="32"/>
      <c r="AB9" s="32"/>
      <c r="AC9" s="32"/>
      <c r="AD9" s="32"/>
    </row>
    <row r="10" spans="1:30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56"/>
      <c r="O10" s="57"/>
      <c r="P10" s="57"/>
      <c r="Q10" s="57"/>
      <c r="R10" s="58"/>
      <c r="S10" s="41" t="str">
        <f t="shared" si="0"/>
        <v/>
      </c>
      <c r="T10" s="41" t="str">
        <f t="shared" si="1"/>
        <v/>
      </c>
      <c r="U10" s="32"/>
      <c r="V10" s="37">
        <f t="shared" si="2"/>
        <v>0</v>
      </c>
      <c r="W10" s="61">
        <f t="shared" si="3"/>
        <v>0</v>
      </c>
      <c r="X10" s="32"/>
      <c r="Y10" s="32"/>
      <c r="Z10" s="32"/>
      <c r="AA10" s="32"/>
      <c r="AB10" s="32"/>
      <c r="AC10" s="32"/>
      <c r="AD10" s="32"/>
    </row>
    <row r="11" spans="1:30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56"/>
      <c r="O11" s="57"/>
      <c r="P11" s="57"/>
      <c r="Q11" s="57"/>
      <c r="R11" s="58"/>
      <c r="S11" s="41" t="str">
        <f t="shared" si="0"/>
        <v/>
      </c>
      <c r="T11" s="41" t="str">
        <f t="shared" si="1"/>
        <v/>
      </c>
      <c r="U11" s="32"/>
      <c r="V11" s="37">
        <f t="shared" si="2"/>
        <v>0</v>
      </c>
      <c r="W11" s="61">
        <f t="shared" si="3"/>
        <v>0</v>
      </c>
      <c r="X11" s="32"/>
      <c r="Y11" s="32"/>
      <c r="Z11" s="32"/>
      <c r="AA11" s="32"/>
      <c r="AB11" s="32"/>
      <c r="AC11" s="32"/>
      <c r="AD11" s="32"/>
    </row>
    <row r="12" spans="1:30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56"/>
      <c r="O12" s="57"/>
      <c r="P12" s="57"/>
      <c r="Q12" s="57"/>
      <c r="R12" s="58"/>
      <c r="S12" s="41" t="str">
        <f t="shared" si="0"/>
        <v/>
      </c>
      <c r="T12" s="41" t="str">
        <f t="shared" si="1"/>
        <v/>
      </c>
      <c r="U12" s="32"/>
      <c r="V12" s="37">
        <f t="shared" si="2"/>
        <v>0</v>
      </c>
      <c r="W12" s="61">
        <f t="shared" si="3"/>
        <v>0</v>
      </c>
      <c r="X12" s="32"/>
      <c r="Y12" s="32"/>
      <c r="Z12" s="32"/>
      <c r="AA12" s="32"/>
      <c r="AB12" s="32"/>
      <c r="AC12" s="32"/>
      <c r="AD12" s="32"/>
    </row>
    <row r="13" spans="1:30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56"/>
      <c r="O13" s="57"/>
      <c r="P13" s="57"/>
      <c r="Q13" s="57"/>
      <c r="R13" s="58"/>
      <c r="S13" s="41" t="str">
        <f t="shared" si="0"/>
        <v/>
      </c>
      <c r="T13" s="41" t="str">
        <f t="shared" si="1"/>
        <v/>
      </c>
      <c r="U13" s="32"/>
      <c r="V13" s="37">
        <f t="shared" si="2"/>
        <v>0</v>
      </c>
      <c r="W13" s="61">
        <f t="shared" si="3"/>
        <v>0</v>
      </c>
      <c r="X13" s="32"/>
      <c r="Y13" s="32"/>
      <c r="Z13" s="32"/>
      <c r="AA13" s="32"/>
      <c r="AB13" s="32"/>
      <c r="AC13" s="32"/>
      <c r="AD13" s="32"/>
    </row>
    <row r="14" spans="1:30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56"/>
      <c r="O14" s="57"/>
      <c r="P14" s="57"/>
      <c r="Q14" s="57"/>
      <c r="R14" s="58"/>
      <c r="S14" s="41" t="str">
        <f t="shared" si="0"/>
        <v/>
      </c>
      <c r="T14" s="41" t="str">
        <f t="shared" si="1"/>
        <v/>
      </c>
      <c r="U14" s="32"/>
      <c r="V14" s="37">
        <f t="shared" si="2"/>
        <v>0</v>
      </c>
      <c r="W14" s="61">
        <f t="shared" si="3"/>
        <v>0</v>
      </c>
      <c r="X14" s="32"/>
      <c r="Y14" s="32"/>
      <c r="Z14" s="32"/>
      <c r="AA14" s="32"/>
      <c r="AB14" s="32"/>
      <c r="AC14" s="32"/>
      <c r="AD14" s="32"/>
    </row>
    <row r="15" spans="1:30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56"/>
      <c r="O15" s="57"/>
      <c r="P15" s="57"/>
      <c r="Q15" s="57"/>
      <c r="R15" s="58"/>
      <c r="S15" s="41" t="str">
        <f t="shared" si="0"/>
        <v/>
      </c>
      <c r="T15" s="41" t="str">
        <f t="shared" si="1"/>
        <v/>
      </c>
      <c r="U15" s="32"/>
      <c r="V15" s="37">
        <f t="shared" si="2"/>
        <v>0</v>
      </c>
      <c r="W15" s="61">
        <f t="shared" si="3"/>
        <v>0</v>
      </c>
      <c r="X15" s="32"/>
      <c r="Y15" s="32"/>
      <c r="Z15" s="32"/>
      <c r="AA15" s="32"/>
      <c r="AB15" s="32"/>
      <c r="AC15" s="32"/>
      <c r="AD15" s="32"/>
    </row>
    <row r="16" spans="1:30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56"/>
      <c r="O16" s="57"/>
      <c r="P16" s="57"/>
      <c r="Q16" s="57"/>
      <c r="R16" s="58"/>
      <c r="S16" s="41" t="str">
        <f t="shared" si="0"/>
        <v/>
      </c>
      <c r="T16" s="41" t="str">
        <f t="shared" si="1"/>
        <v/>
      </c>
      <c r="U16" s="32"/>
      <c r="V16" s="37">
        <f t="shared" si="2"/>
        <v>0</v>
      </c>
      <c r="W16" s="61">
        <f t="shared" si="3"/>
        <v>0</v>
      </c>
      <c r="X16" s="32"/>
      <c r="Y16" s="32"/>
      <c r="Z16" s="32"/>
      <c r="AA16" s="32"/>
      <c r="AB16" s="32"/>
      <c r="AC16" s="32"/>
      <c r="AD16" s="32"/>
    </row>
    <row r="17" spans="1:30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56"/>
      <c r="O17" s="57"/>
      <c r="P17" s="57"/>
      <c r="Q17" s="57"/>
      <c r="R17" s="58"/>
      <c r="S17" s="41" t="str">
        <f t="shared" si="0"/>
        <v/>
      </c>
      <c r="T17" s="41" t="str">
        <f t="shared" si="1"/>
        <v/>
      </c>
      <c r="U17" s="32"/>
      <c r="V17" s="37">
        <f t="shared" si="2"/>
        <v>0</v>
      </c>
      <c r="W17" s="61">
        <f t="shared" si="3"/>
        <v>0</v>
      </c>
      <c r="X17" s="32"/>
      <c r="Y17" s="32"/>
      <c r="Z17" s="32"/>
      <c r="AA17" s="32"/>
      <c r="AB17" s="32"/>
      <c r="AC17" s="32"/>
      <c r="AD17" s="32"/>
    </row>
    <row r="18" spans="1:30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56"/>
      <c r="O18" s="57"/>
      <c r="P18" s="57"/>
      <c r="Q18" s="57"/>
      <c r="R18" s="58"/>
      <c r="S18" s="41" t="str">
        <f t="shared" si="0"/>
        <v/>
      </c>
      <c r="T18" s="41" t="str">
        <f t="shared" si="1"/>
        <v/>
      </c>
      <c r="U18" s="32"/>
      <c r="V18" s="37">
        <f t="shared" si="2"/>
        <v>0</v>
      </c>
      <c r="W18" s="61">
        <f t="shared" si="3"/>
        <v>0</v>
      </c>
      <c r="X18" s="32"/>
      <c r="Y18" s="32"/>
      <c r="Z18" s="32"/>
      <c r="AA18" s="32"/>
      <c r="AB18" s="32"/>
      <c r="AC18" s="32"/>
      <c r="AD18" s="32"/>
    </row>
    <row r="19" spans="1:30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56"/>
      <c r="O19" s="57"/>
      <c r="P19" s="57"/>
      <c r="Q19" s="57"/>
      <c r="R19" s="58"/>
      <c r="S19" s="41" t="str">
        <f t="shared" si="0"/>
        <v/>
      </c>
      <c r="T19" s="41" t="str">
        <f t="shared" si="1"/>
        <v/>
      </c>
      <c r="U19" s="32"/>
      <c r="V19" s="37">
        <f t="shared" si="2"/>
        <v>0</v>
      </c>
      <c r="W19" s="61">
        <f t="shared" si="3"/>
        <v>0</v>
      </c>
      <c r="X19" s="32"/>
      <c r="Y19" s="32"/>
      <c r="Z19" s="32"/>
      <c r="AA19" s="32"/>
      <c r="AB19" s="32"/>
      <c r="AC19" s="32"/>
      <c r="AD19" s="32"/>
    </row>
    <row r="20" spans="1:30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56"/>
      <c r="O20" s="57"/>
      <c r="P20" s="57"/>
      <c r="Q20" s="57"/>
      <c r="R20" s="58"/>
      <c r="S20" s="41" t="str">
        <f t="shared" si="0"/>
        <v/>
      </c>
      <c r="T20" s="41" t="str">
        <f t="shared" si="1"/>
        <v/>
      </c>
      <c r="U20" s="32"/>
      <c r="V20" s="37">
        <f t="shared" si="2"/>
        <v>0</v>
      </c>
      <c r="W20" s="61">
        <f t="shared" si="3"/>
        <v>0</v>
      </c>
      <c r="X20" s="32"/>
      <c r="Y20" s="32"/>
      <c r="Z20" s="32"/>
      <c r="AA20" s="32"/>
      <c r="AB20" s="32"/>
      <c r="AC20" s="32"/>
      <c r="AD20" s="32"/>
    </row>
    <row r="21" spans="1:30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56"/>
      <c r="O21" s="57"/>
      <c r="P21" s="57"/>
      <c r="Q21" s="57"/>
      <c r="R21" s="58"/>
      <c r="S21" s="41" t="str">
        <f t="shared" si="0"/>
        <v/>
      </c>
      <c r="T21" s="41" t="str">
        <f t="shared" si="1"/>
        <v/>
      </c>
      <c r="U21" s="32"/>
      <c r="V21" s="37">
        <f t="shared" si="2"/>
        <v>0</v>
      </c>
      <c r="W21" s="61">
        <f t="shared" si="3"/>
        <v>0</v>
      </c>
      <c r="X21" s="32"/>
      <c r="Y21" s="32"/>
      <c r="Z21" s="32"/>
      <c r="AA21" s="32"/>
      <c r="AB21" s="32"/>
      <c r="AC21" s="32"/>
      <c r="AD21" s="32"/>
    </row>
    <row r="22" spans="1:30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56"/>
      <c r="O22" s="57"/>
      <c r="P22" s="57"/>
      <c r="Q22" s="57"/>
      <c r="R22" s="58"/>
      <c r="S22" s="41" t="str">
        <f t="shared" si="0"/>
        <v/>
      </c>
      <c r="T22" s="41" t="str">
        <f t="shared" si="1"/>
        <v/>
      </c>
      <c r="U22" s="32"/>
      <c r="V22" s="37">
        <f t="shared" si="2"/>
        <v>0</v>
      </c>
      <c r="W22" s="61">
        <f t="shared" si="3"/>
        <v>0</v>
      </c>
      <c r="X22" s="32"/>
      <c r="Y22" s="32"/>
      <c r="Z22" s="32"/>
      <c r="AA22" s="32"/>
      <c r="AB22" s="32"/>
      <c r="AC22" s="32"/>
      <c r="AD22" s="32"/>
    </row>
    <row r="23" spans="1:30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56"/>
      <c r="O23" s="57"/>
      <c r="P23" s="57"/>
      <c r="Q23" s="57"/>
      <c r="R23" s="58"/>
      <c r="S23" s="41" t="str">
        <f t="shared" si="0"/>
        <v/>
      </c>
      <c r="T23" s="41" t="str">
        <f t="shared" si="1"/>
        <v/>
      </c>
      <c r="U23" s="32"/>
      <c r="V23" s="37">
        <f t="shared" si="2"/>
        <v>0</v>
      </c>
      <c r="W23" s="61">
        <f t="shared" si="3"/>
        <v>0</v>
      </c>
      <c r="X23" s="32"/>
      <c r="Y23" s="32"/>
      <c r="Z23" s="32"/>
      <c r="AA23" s="32"/>
      <c r="AB23" s="32"/>
      <c r="AC23" s="32"/>
      <c r="AD23" s="32"/>
    </row>
    <row r="24" spans="1:30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56"/>
      <c r="O24" s="57"/>
      <c r="P24" s="57"/>
      <c r="Q24" s="57"/>
      <c r="R24" s="58"/>
      <c r="S24" s="41" t="str">
        <f t="shared" si="0"/>
        <v/>
      </c>
      <c r="T24" s="41" t="str">
        <f t="shared" si="1"/>
        <v/>
      </c>
      <c r="U24" s="32"/>
      <c r="V24" s="37">
        <f t="shared" si="2"/>
        <v>0</v>
      </c>
      <c r="W24" s="61">
        <f t="shared" si="3"/>
        <v>0</v>
      </c>
      <c r="X24" s="32"/>
      <c r="Y24" s="32"/>
      <c r="Z24" s="32"/>
      <c r="AA24" s="32"/>
      <c r="AB24" s="32"/>
      <c r="AC24" s="32"/>
      <c r="AD24" s="32"/>
    </row>
    <row r="25" spans="1:30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56"/>
      <c r="O25" s="57"/>
      <c r="P25" s="57"/>
      <c r="Q25" s="57"/>
      <c r="R25" s="58"/>
      <c r="S25" s="41" t="str">
        <f t="shared" si="0"/>
        <v/>
      </c>
      <c r="T25" s="41" t="str">
        <f t="shared" si="1"/>
        <v/>
      </c>
      <c r="U25" s="32"/>
      <c r="V25" s="37">
        <f t="shared" si="2"/>
        <v>0</v>
      </c>
      <c r="W25" s="61">
        <f t="shared" si="3"/>
        <v>0</v>
      </c>
      <c r="X25" s="32"/>
      <c r="Y25" s="32"/>
      <c r="Z25" s="32"/>
      <c r="AA25" s="32"/>
      <c r="AB25" s="32"/>
      <c r="AC25" s="32"/>
      <c r="AD25" s="32"/>
    </row>
    <row r="26" spans="1:30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56"/>
      <c r="O26" s="57"/>
      <c r="P26" s="57"/>
      <c r="Q26" s="57"/>
      <c r="R26" s="58"/>
      <c r="S26" s="41" t="str">
        <f t="shared" si="0"/>
        <v/>
      </c>
      <c r="T26" s="41" t="str">
        <f t="shared" si="1"/>
        <v/>
      </c>
      <c r="U26" s="32"/>
      <c r="V26" s="37">
        <f t="shared" si="2"/>
        <v>0</v>
      </c>
      <c r="W26" s="61">
        <f t="shared" si="3"/>
        <v>0</v>
      </c>
      <c r="X26" s="32"/>
      <c r="Y26" s="32"/>
      <c r="Z26" s="32"/>
      <c r="AA26" s="32"/>
      <c r="AB26" s="32"/>
      <c r="AC26" s="32"/>
      <c r="AD26" s="32"/>
    </row>
    <row r="27" spans="1:30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56"/>
      <c r="O27" s="57"/>
      <c r="P27" s="57"/>
      <c r="Q27" s="57"/>
      <c r="R27" s="58"/>
      <c r="S27" s="41" t="str">
        <f t="shared" si="0"/>
        <v/>
      </c>
      <c r="T27" s="41" t="str">
        <f t="shared" si="1"/>
        <v/>
      </c>
      <c r="U27" s="32"/>
      <c r="V27" s="37">
        <f t="shared" si="2"/>
        <v>0</v>
      </c>
      <c r="W27" s="61">
        <f t="shared" si="3"/>
        <v>0</v>
      </c>
      <c r="X27" s="32"/>
      <c r="Y27" s="32"/>
      <c r="Z27" s="32"/>
      <c r="AA27" s="32"/>
      <c r="AB27" s="32"/>
      <c r="AC27" s="32"/>
      <c r="AD27" s="32"/>
    </row>
    <row r="28" spans="1:30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56"/>
      <c r="O28" s="57"/>
      <c r="P28" s="57"/>
      <c r="Q28" s="57"/>
      <c r="R28" s="58"/>
      <c r="S28" s="41" t="str">
        <f t="shared" si="0"/>
        <v/>
      </c>
      <c r="T28" s="41" t="str">
        <f t="shared" si="1"/>
        <v/>
      </c>
      <c r="U28" s="32"/>
      <c r="V28" s="37">
        <f t="shared" si="2"/>
        <v>0</v>
      </c>
      <c r="W28" s="61">
        <f t="shared" si="3"/>
        <v>0</v>
      </c>
      <c r="X28" s="32"/>
      <c r="Y28" s="32"/>
      <c r="Z28" s="32"/>
      <c r="AA28" s="32"/>
      <c r="AB28" s="32"/>
      <c r="AC28" s="32"/>
      <c r="AD28" s="32"/>
    </row>
    <row r="29" spans="1:30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56"/>
      <c r="O29" s="57"/>
      <c r="P29" s="57"/>
      <c r="Q29" s="57"/>
      <c r="R29" s="58"/>
      <c r="S29" s="41" t="str">
        <f t="shared" si="0"/>
        <v/>
      </c>
      <c r="T29" s="41" t="str">
        <f t="shared" si="1"/>
        <v/>
      </c>
      <c r="U29" s="32"/>
      <c r="V29" s="37">
        <f t="shared" si="2"/>
        <v>0</v>
      </c>
      <c r="W29" s="61">
        <f t="shared" si="3"/>
        <v>0</v>
      </c>
      <c r="X29" s="32"/>
      <c r="Y29" s="32"/>
      <c r="Z29" s="32"/>
      <c r="AA29" s="32"/>
      <c r="AB29" s="32"/>
      <c r="AC29" s="32"/>
      <c r="AD29" s="32"/>
    </row>
    <row r="30" spans="1:30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56"/>
      <c r="O30" s="57"/>
      <c r="P30" s="57"/>
      <c r="Q30" s="57"/>
      <c r="R30" s="58"/>
      <c r="S30" s="41" t="str">
        <f t="shared" si="0"/>
        <v/>
      </c>
      <c r="T30" s="41" t="str">
        <f t="shared" si="1"/>
        <v/>
      </c>
      <c r="U30" s="32"/>
      <c r="V30" s="37">
        <f t="shared" si="2"/>
        <v>0</v>
      </c>
      <c r="W30" s="61">
        <f t="shared" si="3"/>
        <v>0</v>
      </c>
      <c r="X30" s="32"/>
      <c r="Y30" s="32"/>
      <c r="Z30" s="32"/>
      <c r="AA30" s="32"/>
      <c r="AB30" s="32"/>
      <c r="AC30" s="32"/>
      <c r="AD30" s="32"/>
    </row>
    <row r="31" spans="1:30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56"/>
      <c r="O31" s="57"/>
      <c r="P31" s="57"/>
      <c r="Q31" s="57"/>
      <c r="R31" s="58"/>
      <c r="S31" s="41" t="str">
        <f t="shared" si="0"/>
        <v/>
      </c>
      <c r="T31" s="41" t="str">
        <f t="shared" si="1"/>
        <v/>
      </c>
      <c r="U31" s="32"/>
      <c r="V31" s="37">
        <f t="shared" si="2"/>
        <v>0</v>
      </c>
      <c r="W31" s="61">
        <f t="shared" si="3"/>
        <v>0</v>
      </c>
      <c r="X31" s="32"/>
      <c r="Y31" s="32"/>
      <c r="Z31" s="32"/>
      <c r="AA31" s="32"/>
      <c r="AB31" s="32"/>
      <c r="AC31" s="32"/>
      <c r="AD31" s="32"/>
    </row>
    <row r="32" spans="1:30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56"/>
      <c r="O32" s="57"/>
      <c r="P32" s="57"/>
      <c r="Q32" s="57"/>
      <c r="R32" s="58"/>
      <c r="S32" s="41" t="str">
        <f t="shared" si="0"/>
        <v/>
      </c>
      <c r="T32" s="41" t="str">
        <f t="shared" si="1"/>
        <v/>
      </c>
      <c r="U32" s="32"/>
      <c r="V32" s="37">
        <f t="shared" si="2"/>
        <v>0</v>
      </c>
      <c r="W32" s="61">
        <f t="shared" si="3"/>
        <v>0</v>
      </c>
      <c r="X32" s="32"/>
      <c r="Y32" s="32"/>
      <c r="Z32" s="32"/>
      <c r="AA32" s="32"/>
      <c r="AB32" s="32"/>
      <c r="AC32" s="32"/>
      <c r="AD32" s="32"/>
    </row>
    <row r="33" spans="1:30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56"/>
      <c r="O33" s="57"/>
      <c r="P33" s="57"/>
      <c r="Q33" s="57"/>
      <c r="R33" s="58"/>
      <c r="S33" s="41" t="str">
        <f t="shared" si="0"/>
        <v/>
      </c>
      <c r="T33" s="41" t="str">
        <f t="shared" si="1"/>
        <v/>
      </c>
      <c r="U33" s="32"/>
      <c r="V33" s="37">
        <f t="shared" si="2"/>
        <v>0</v>
      </c>
      <c r="W33" s="61">
        <f t="shared" si="3"/>
        <v>0</v>
      </c>
      <c r="X33" s="32"/>
      <c r="Y33" s="32"/>
      <c r="Z33" s="32"/>
      <c r="AA33" s="32"/>
      <c r="AB33" s="32"/>
      <c r="AC33" s="32"/>
      <c r="AD33" s="32"/>
    </row>
    <row r="34" spans="1:30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56"/>
      <c r="O34" s="57"/>
      <c r="P34" s="57"/>
      <c r="Q34" s="57"/>
      <c r="R34" s="58"/>
      <c r="S34" s="41" t="str">
        <f t="shared" si="0"/>
        <v/>
      </c>
      <c r="T34" s="41" t="str">
        <f t="shared" si="1"/>
        <v/>
      </c>
      <c r="U34" s="32"/>
      <c r="V34" s="37">
        <f t="shared" si="2"/>
        <v>0</v>
      </c>
      <c r="W34" s="61">
        <f t="shared" si="3"/>
        <v>0</v>
      </c>
      <c r="X34" s="32"/>
      <c r="Y34" s="32"/>
      <c r="Z34" s="32"/>
      <c r="AA34" s="32"/>
      <c r="AB34" s="32"/>
      <c r="AC34" s="32"/>
      <c r="AD34" s="32"/>
    </row>
    <row r="35" spans="1:30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56"/>
      <c r="O35" s="57"/>
      <c r="P35" s="57"/>
      <c r="Q35" s="57"/>
      <c r="R35" s="58"/>
      <c r="S35" s="41" t="str">
        <f t="shared" si="0"/>
        <v/>
      </c>
      <c r="T35" s="41" t="str">
        <f t="shared" si="1"/>
        <v/>
      </c>
      <c r="U35" s="32"/>
      <c r="V35" s="37">
        <f t="shared" si="2"/>
        <v>0</v>
      </c>
      <c r="W35" s="61">
        <f t="shared" si="3"/>
        <v>0</v>
      </c>
      <c r="X35" s="32"/>
      <c r="Y35" s="32"/>
      <c r="Z35" s="32"/>
      <c r="AA35" s="32"/>
      <c r="AB35" s="32"/>
      <c r="AC35" s="32"/>
      <c r="AD35" s="32"/>
    </row>
    <row r="36" spans="1:30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56"/>
      <c r="O36" s="57"/>
      <c r="P36" s="57"/>
      <c r="Q36" s="57"/>
      <c r="R36" s="58"/>
      <c r="S36" s="41" t="str">
        <f t="shared" si="0"/>
        <v/>
      </c>
      <c r="T36" s="41" t="str">
        <f t="shared" si="1"/>
        <v/>
      </c>
      <c r="U36" s="32"/>
      <c r="V36" s="37">
        <f t="shared" si="2"/>
        <v>0</v>
      </c>
      <c r="W36" s="61">
        <f t="shared" si="3"/>
        <v>0</v>
      </c>
      <c r="X36" s="32"/>
      <c r="Y36" s="32"/>
      <c r="Z36" s="32"/>
      <c r="AA36" s="32"/>
      <c r="AB36" s="32"/>
      <c r="AC36" s="32"/>
      <c r="AD36" s="32"/>
    </row>
    <row r="37" spans="1:30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56"/>
      <c r="O37" s="57"/>
      <c r="P37" s="57"/>
      <c r="Q37" s="57"/>
      <c r="R37" s="58"/>
      <c r="S37" s="41" t="str">
        <f t="shared" si="0"/>
        <v/>
      </c>
      <c r="T37" s="41" t="str">
        <f t="shared" si="1"/>
        <v/>
      </c>
      <c r="U37" s="32"/>
      <c r="V37" s="37">
        <f t="shared" si="2"/>
        <v>0</v>
      </c>
      <c r="W37" s="61">
        <f t="shared" si="3"/>
        <v>0</v>
      </c>
      <c r="X37" s="32"/>
      <c r="Y37" s="32"/>
      <c r="Z37" s="32"/>
      <c r="AA37" s="32"/>
      <c r="AB37" s="32"/>
      <c r="AC37" s="32"/>
      <c r="AD37" s="32"/>
    </row>
    <row r="38" spans="1:30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56"/>
      <c r="O38" s="57"/>
      <c r="P38" s="57"/>
      <c r="Q38" s="57"/>
      <c r="R38" s="58"/>
      <c r="S38" s="41" t="str">
        <f t="shared" si="0"/>
        <v/>
      </c>
      <c r="T38" s="41" t="str">
        <f t="shared" si="1"/>
        <v/>
      </c>
      <c r="U38" s="32"/>
      <c r="V38" s="37">
        <f t="shared" si="2"/>
        <v>0</v>
      </c>
      <c r="W38" s="61">
        <f t="shared" si="3"/>
        <v>0</v>
      </c>
      <c r="X38" s="32"/>
      <c r="Y38" s="32"/>
      <c r="Z38" s="32"/>
      <c r="AA38" s="32"/>
      <c r="AB38" s="32"/>
      <c r="AC38" s="32"/>
      <c r="AD38" s="32"/>
    </row>
    <row r="39" spans="1:30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56"/>
      <c r="O39" s="57"/>
      <c r="P39" s="57"/>
      <c r="Q39" s="57"/>
      <c r="R39" s="58"/>
      <c r="S39" s="41" t="str">
        <f t="shared" si="0"/>
        <v/>
      </c>
      <c r="T39" s="41" t="str">
        <f t="shared" si="1"/>
        <v/>
      </c>
      <c r="U39" s="32"/>
      <c r="V39" s="37">
        <f t="shared" si="2"/>
        <v>0</v>
      </c>
      <c r="W39" s="61">
        <f t="shared" si="3"/>
        <v>0</v>
      </c>
      <c r="X39" s="32"/>
      <c r="Y39" s="32"/>
      <c r="Z39" s="32"/>
      <c r="AA39" s="32"/>
      <c r="AB39" s="32"/>
      <c r="AC39" s="32"/>
      <c r="AD39" s="32"/>
    </row>
    <row r="40" spans="1:30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56"/>
      <c r="O40" s="57"/>
      <c r="P40" s="57"/>
      <c r="Q40" s="57"/>
      <c r="R40" s="58"/>
      <c r="S40" s="41" t="str">
        <f t="shared" si="0"/>
        <v/>
      </c>
      <c r="T40" s="41" t="str">
        <f t="shared" si="1"/>
        <v/>
      </c>
      <c r="U40" s="32"/>
      <c r="V40" s="37">
        <f t="shared" si="2"/>
        <v>0</v>
      </c>
      <c r="W40" s="61">
        <f t="shared" si="3"/>
        <v>0</v>
      </c>
      <c r="X40" s="32"/>
      <c r="Y40" s="32"/>
      <c r="Z40" s="32"/>
      <c r="AA40" s="32"/>
      <c r="AB40" s="32"/>
      <c r="AC40" s="32"/>
      <c r="AD40" s="32"/>
    </row>
    <row r="41" spans="1:30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56"/>
      <c r="O41" s="57"/>
      <c r="P41" s="57"/>
      <c r="Q41" s="57"/>
      <c r="R41" s="58"/>
      <c r="S41" s="41" t="str">
        <f t="shared" si="0"/>
        <v/>
      </c>
      <c r="T41" s="41" t="str">
        <f t="shared" si="1"/>
        <v/>
      </c>
      <c r="U41" s="32"/>
      <c r="V41" s="37">
        <f t="shared" si="2"/>
        <v>0</v>
      </c>
      <c r="W41" s="61">
        <f t="shared" si="3"/>
        <v>0</v>
      </c>
      <c r="X41" s="32"/>
      <c r="Y41" s="32"/>
      <c r="Z41" s="32"/>
      <c r="AA41" s="32"/>
      <c r="AB41" s="32"/>
      <c r="AC41" s="32"/>
      <c r="AD41" s="32"/>
    </row>
    <row r="42" spans="1:30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IF(X2=0,"",X2)</f>
        <v/>
      </c>
      <c r="J42" s="210"/>
      <c r="K42" s="210"/>
      <c r="L42" s="210"/>
      <c r="M42" s="210"/>
      <c r="N42" s="214" t="s">
        <v>29</v>
      </c>
      <c r="O42" s="214"/>
      <c r="P42" s="214"/>
      <c r="Q42" s="214"/>
      <c r="R42" s="214"/>
      <c r="S42" s="215" t="str">
        <f>IF(X4="-","-",X4)</f>
        <v>-</v>
      </c>
      <c r="T42" s="210"/>
      <c r="U42" s="33"/>
      <c r="V42" s="62"/>
      <c r="W42" s="63"/>
      <c r="X42" s="33"/>
      <c r="Y42" s="33"/>
      <c r="Z42" s="33"/>
      <c r="AA42" s="33"/>
      <c r="AB42" s="33"/>
      <c r="AC42" s="33"/>
      <c r="AD42" s="33"/>
    </row>
    <row r="43" spans="1:30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IF(X3="-","",X3)</f>
        <v/>
      </c>
      <c r="J43" s="217"/>
      <c r="K43" s="217"/>
      <c r="L43" s="217"/>
      <c r="M43" s="217"/>
      <c r="N43" s="211" t="s">
        <v>2</v>
      </c>
      <c r="O43" s="211"/>
      <c r="P43" s="211"/>
      <c r="Q43" s="211"/>
      <c r="R43" s="211"/>
      <c r="S43" s="212" t="str">
        <f>IF(S42="-","-",IF(S42&gt;=0.9,5,IF(S42&gt;=0.75,4,IF(S42&gt;=0.6,3,IF(S42&gt;=0.5,2,1)))))</f>
        <v>-</v>
      </c>
      <c r="T43" s="212"/>
      <c r="U43" s="33"/>
      <c r="V43" s="62"/>
      <c r="W43" s="63"/>
      <c r="X43" s="33"/>
      <c r="Y43" s="33"/>
      <c r="Z43" s="33"/>
      <c r="AA43" s="33"/>
      <c r="AB43" s="33"/>
      <c r="AC43" s="33"/>
      <c r="AD43" s="33"/>
    </row>
    <row r="44" spans="1:30" s="5" customFormat="1" ht="22.5" customHeight="1">
      <c r="A44" s="33"/>
      <c r="B44" s="214" t="s">
        <v>37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0" t="str">
        <f>IF(S43="-","-",IF(S43=5,"ดีเยี่ยม",IF(S43=4,"ดีมาก",IF(S43=3,"ดี",IF(S43=2,"พอใช้","ปรับปรุง")))))</f>
        <v>-</v>
      </c>
      <c r="T44" s="210"/>
      <c r="U44" s="33"/>
      <c r="V44" s="62"/>
      <c r="W44" s="63"/>
      <c r="X44" s="33"/>
      <c r="Y44" s="33"/>
      <c r="Z44" s="33"/>
      <c r="AA44" s="33"/>
      <c r="AB44" s="33"/>
      <c r="AC44" s="33"/>
      <c r="AD44" s="33"/>
    </row>
    <row r="45" spans="1:30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3"/>
      <c r="X45" s="33"/>
      <c r="Y45" s="33"/>
      <c r="Z45" s="33"/>
      <c r="AA45" s="33"/>
      <c r="AB45" s="33"/>
      <c r="AC45" s="33"/>
      <c r="AD45" s="33"/>
    </row>
    <row r="46" spans="1:30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7" t="s">
        <v>30</v>
      </c>
      <c r="T46" s="54">
        <f>COUNTIF(S7:S41,5)</f>
        <v>0</v>
      </c>
      <c r="U46" s="31" t="s">
        <v>27</v>
      </c>
    </row>
    <row r="47" spans="1:3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7" t="s">
        <v>31</v>
      </c>
      <c r="T47" s="54">
        <f>COUNTIF(S7:S41,4)</f>
        <v>0</v>
      </c>
      <c r="U47" s="31" t="s">
        <v>27</v>
      </c>
    </row>
    <row r="48" spans="1:30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7" t="s">
        <v>32</v>
      </c>
      <c r="T48" s="54">
        <f>COUNTIF(S7:S41,3)</f>
        <v>0</v>
      </c>
      <c r="U48" s="31" t="s">
        <v>27</v>
      </c>
    </row>
    <row r="49" spans="2:21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7" t="s">
        <v>33</v>
      </c>
      <c r="T49" s="54">
        <f>COUNTIF(S7:S41,2)</f>
        <v>0</v>
      </c>
      <c r="U49" s="31" t="s">
        <v>27</v>
      </c>
    </row>
    <row r="50" spans="2:21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7" t="s">
        <v>34</v>
      </c>
      <c r="T50" s="54">
        <f>COUNTIF(S7:S41,1)</f>
        <v>0</v>
      </c>
      <c r="U50" s="31" t="s">
        <v>27</v>
      </c>
    </row>
    <row r="51" spans="2:2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7" t="s">
        <v>85</v>
      </c>
      <c r="T51" s="55">
        <f>SUM(T46:T50)</f>
        <v>0</v>
      </c>
      <c r="U51" s="31" t="s">
        <v>27</v>
      </c>
    </row>
    <row r="52" spans="2:2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2:2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2:2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2:2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2:2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2:2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2:20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2:20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2:20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2:20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2:20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2:20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2:20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2:20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2:20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</sheetData>
  <sheetProtection password="CF17" sheet="1" objects="1" scenarios="1" selectLockedCells="1"/>
  <mergeCells count="19">
    <mergeCell ref="B44:R44"/>
    <mergeCell ref="S44:T44"/>
    <mergeCell ref="B42:H42"/>
    <mergeCell ref="I42:M42"/>
    <mergeCell ref="N42:R42"/>
    <mergeCell ref="S42:T42"/>
    <mergeCell ref="B43:H43"/>
    <mergeCell ref="I43:M43"/>
    <mergeCell ref="N43:R43"/>
    <mergeCell ref="S43:T43"/>
    <mergeCell ref="B2:T2"/>
    <mergeCell ref="C4:T4"/>
    <mergeCell ref="B5:B6"/>
    <mergeCell ref="C5:C6"/>
    <mergeCell ref="D5:H5"/>
    <mergeCell ref="I5:M5"/>
    <mergeCell ref="N5:R5"/>
    <mergeCell ref="S5:S6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7:O41 E7:E41 J7:J4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7:N41 D7:D41 I7:I4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7:P41 F7:F41 K7:K4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7:Q41 G7:G41 L7:L4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7:R41 H7:H41 M7:M4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18"/>
  <sheetViews>
    <sheetView showGridLines="0" showRowColHeaders="0" topLeftCell="A15" workbookViewId="0">
      <selection activeCell="M16" sqref="M16"/>
    </sheetView>
  </sheetViews>
  <sheetFormatPr defaultColWidth="23.25" defaultRowHeight="20.25"/>
  <cols>
    <col min="1" max="1" width="15" style="30" customWidth="1"/>
    <col min="2" max="2" width="33.375" style="30" customWidth="1"/>
    <col min="3" max="3" width="8.25" style="30" customWidth="1"/>
    <col min="4" max="4" width="9.25" style="30" customWidth="1"/>
    <col min="5" max="5" width="10" style="30" customWidth="1"/>
    <col min="6" max="6" width="8" style="30" customWidth="1"/>
    <col min="7" max="7" width="7.625" style="30" customWidth="1"/>
    <col min="8" max="8" width="10.125" style="30" customWidth="1"/>
    <col min="9" max="9" width="10.375" style="30" customWidth="1"/>
    <col min="10" max="13" width="11.375" style="30" customWidth="1"/>
    <col min="14" max="23" width="2.75" style="30" customWidth="1"/>
    <col min="24" max="24" width="5.75" style="30" customWidth="1"/>
    <col min="25" max="25" width="8.875" style="30" customWidth="1"/>
    <col min="26" max="26" width="10.625" style="30" customWidth="1"/>
    <col min="27" max="16384" width="23.25" style="30"/>
  </cols>
  <sheetData>
    <row r="1" spans="2:25" ht="37.5" customHeight="1"/>
    <row r="2" spans="2:25" s="31" customFormat="1" ht="19.5" customHeight="1">
      <c r="B2" s="236" t="s">
        <v>38</v>
      </c>
      <c r="C2" s="236"/>
      <c r="D2" s="236"/>
      <c r="E2" s="236"/>
      <c r="F2" s="236"/>
      <c r="G2" s="236"/>
      <c r="H2" s="236"/>
      <c r="I2" s="23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2:25" s="31" customFormat="1" ht="19.5" customHeight="1">
      <c r="B3" s="236" t="str">
        <f>บันทึกข้อความ!Q4&amp;"  "&amp;บันทึกข้อความ!Q5</f>
        <v>โรงเรียนกันทรลักษ์ธรรมวิทย์  สำนักงานพระพุทธศาสนาแห่งชาติ</v>
      </c>
      <c r="C3" s="236"/>
      <c r="D3" s="236"/>
      <c r="E3" s="236"/>
      <c r="F3" s="236"/>
      <c r="G3" s="236"/>
      <c r="H3" s="236"/>
      <c r="I3" s="23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2:25" s="31" customFormat="1" ht="19.5" customHeight="1">
      <c r="B4" s="236" t="str">
        <f>บันทึกข้อความ!Q8&amp;"  ปีการศึกษา "&amp;บันทึกข้อความ!Q9</f>
        <v>ระดับสถานศึกษา  ปีการศึกษา 2556</v>
      </c>
      <c r="C4" s="236"/>
      <c r="D4" s="236"/>
      <c r="E4" s="236"/>
      <c r="F4" s="236"/>
      <c r="G4" s="236"/>
      <c r="H4" s="236"/>
      <c r="I4" s="23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2:25" s="31" customFormat="1" ht="19.5" customHeight="1">
      <c r="B5" s="237" t="s">
        <v>124</v>
      </c>
      <c r="C5" s="237"/>
      <c r="D5" s="237"/>
      <c r="E5" s="237"/>
      <c r="F5" s="237"/>
      <c r="G5" s="237"/>
      <c r="H5" s="237"/>
      <c r="I5" s="237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2:25" ht="19.5" customHeight="1" thickBot="1">
      <c r="B6" s="67" t="s">
        <v>125</v>
      </c>
      <c r="C6" s="67"/>
      <c r="D6" s="67"/>
      <c r="E6" s="67"/>
      <c r="F6" s="67"/>
      <c r="G6" s="67"/>
      <c r="H6" s="67"/>
      <c r="I6" s="67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2:25" ht="118.5" customHeight="1" thickBot="1">
      <c r="B7" s="68" t="s">
        <v>43</v>
      </c>
      <c r="C7" s="68" t="s">
        <v>126</v>
      </c>
      <c r="D7" s="68" t="s">
        <v>127</v>
      </c>
      <c r="E7" s="68" t="s">
        <v>44</v>
      </c>
      <c r="F7" s="68" t="s">
        <v>45</v>
      </c>
      <c r="G7" s="68" t="s">
        <v>46</v>
      </c>
      <c r="H7" s="68" t="s">
        <v>47</v>
      </c>
      <c r="I7" s="68" t="s">
        <v>48</v>
      </c>
    </row>
    <row r="8" spans="2:25" ht="60" customHeight="1" thickBot="1">
      <c r="B8" s="69" t="s">
        <v>128</v>
      </c>
      <c r="C8" s="84"/>
      <c r="D8" s="84"/>
      <c r="E8" s="84"/>
      <c r="F8" s="70">
        <f>SUM(F9:F17)</f>
        <v>10</v>
      </c>
      <c r="G8" s="71">
        <f>SUM(G9:G17)</f>
        <v>0</v>
      </c>
      <c r="H8" s="72" t="str">
        <f>IF(G8=0,"",IF(G8&gt;=4.5,5,IF(G8&gt;=3.75,4,IF(G8&gt;=3,3,IF(G8&gt;=2.5,2,1)))))</f>
        <v/>
      </c>
      <c r="I8" s="72" t="str">
        <f>IF(H8="","",IF(H8=5,"ดีเยี่ยม",IF(H8=4,"ดีมาก",IF(H8=3,"ดี",IF(H8=2,"พอใช้","ปรับปรุง")))))</f>
        <v/>
      </c>
    </row>
    <row r="9" spans="2:25" ht="59.25" customHeight="1">
      <c r="B9" s="73" t="s">
        <v>129</v>
      </c>
      <c r="C9" s="74" t="str">
        <f>IF('มฐ.7-1'!T51=0,"",'มฐ.7-1'!T51)</f>
        <v/>
      </c>
      <c r="D9" s="74" t="str">
        <f>IF('มฐ.7-1'!T51=0,"",'มฐ.7-1'!X2)</f>
        <v/>
      </c>
      <c r="E9" s="75" t="str">
        <f t="shared" ref="E9" si="0">IF(D9="","",D9*100/C9)</f>
        <v/>
      </c>
      <c r="F9" s="78">
        <v>1</v>
      </c>
      <c r="G9" s="75" t="str">
        <f t="shared" ref="G9" si="1">IF(E9="","",F9*E9/100)</f>
        <v/>
      </c>
      <c r="H9" s="136" t="str">
        <f>IF(G9="","",IF(G9&gt;=0.9,5,IF(G9&gt;=0.75,4,IF(G9&gt;=0.6,3,IF(G9&gt;=0.5,2,1)))))</f>
        <v/>
      </c>
      <c r="I9" s="136" t="str">
        <f t="shared" ref="I9" si="2">IF(H9="","",IF(H9=5,"ดีเยี่ยม",IF(H9=4,"ดีมาก",IF(H9=3,"ดี",IF(H9=2,"พอใช้","ปรับปรุง")))))</f>
        <v/>
      </c>
    </row>
    <row r="10" spans="2:25" ht="59.25" customHeight="1">
      <c r="B10" s="76" t="s">
        <v>130</v>
      </c>
      <c r="C10" s="77" t="str">
        <f>IF('มฐ.7-2'!T51=0,"",'มฐ.7-2'!T51)</f>
        <v/>
      </c>
      <c r="D10" s="77" t="str">
        <f>IF('มฐ.7-2'!T51=0,"",'มฐ.7-2'!X2)</f>
        <v/>
      </c>
      <c r="E10" s="75" t="str">
        <f t="shared" ref="E10:E17" si="3">IF(D10="","",D10*100/C10)</f>
        <v/>
      </c>
      <c r="F10" s="78">
        <v>1</v>
      </c>
      <c r="G10" s="75" t="str">
        <f t="shared" ref="G10:G17" si="4">IF(E10="","",F10*E10/100)</f>
        <v/>
      </c>
      <c r="H10" s="136" t="str">
        <f t="shared" ref="H10:H17" si="5">IF(G10="","",IF(G10&gt;=0.9,5,IF(G10&gt;=0.75,4,IF(G10&gt;=0.6,3,IF(G10&gt;=0.5,2,1)))))</f>
        <v/>
      </c>
      <c r="I10" s="136" t="str">
        <f t="shared" ref="I10:I17" si="6">IF(H10="","",IF(H10=5,"ดีเยี่ยม",IF(H10=4,"ดีมาก",IF(H10=3,"ดี",IF(H10=2,"พอใช้","ปรับปรุง")))))</f>
        <v/>
      </c>
    </row>
    <row r="11" spans="2:25" ht="59.25" customHeight="1">
      <c r="B11" s="76" t="s">
        <v>131</v>
      </c>
      <c r="C11" s="77" t="str">
        <f>IF('มฐ.7-3'!T51=0,"",'มฐ.7-3'!T51)</f>
        <v/>
      </c>
      <c r="D11" s="77" t="str">
        <f>IF('มฐ.7-3'!T51=0,"",'มฐ.7-3'!X2)</f>
        <v/>
      </c>
      <c r="E11" s="75" t="str">
        <f t="shared" si="3"/>
        <v/>
      </c>
      <c r="F11" s="78">
        <v>2</v>
      </c>
      <c r="G11" s="75" t="str">
        <f t="shared" si="4"/>
        <v/>
      </c>
      <c r="H11" s="136" t="str">
        <f>IF(G11="","",IF(G11&gt;=1.8,5,IF(G11&gt;=1.5,4,IF(G11&gt;=1.2,3,IF(G11&gt;=1,2,1)))))</f>
        <v/>
      </c>
      <c r="I11" s="136" t="str">
        <f t="shared" si="6"/>
        <v/>
      </c>
    </row>
    <row r="12" spans="2:25" ht="60.75">
      <c r="B12" s="76" t="s">
        <v>132</v>
      </c>
      <c r="C12" s="77" t="str">
        <f>IF('มฐ.7-4'!T51=0,"",'มฐ.7-4'!T51)</f>
        <v/>
      </c>
      <c r="D12" s="77" t="str">
        <f>IF('มฐ.7-4'!T51=0,"",'มฐ.7-4'!X2)</f>
        <v/>
      </c>
      <c r="E12" s="75" t="str">
        <f t="shared" si="3"/>
        <v/>
      </c>
      <c r="F12" s="78">
        <v>1</v>
      </c>
      <c r="G12" s="75" t="str">
        <f t="shared" si="4"/>
        <v/>
      </c>
      <c r="H12" s="136" t="str">
        <f t="shared" si="5"/>
        <v/>
      </c>
      <c r="I12" s="136" t="str">
        <f t="shared" si="6"/>
        <v/>
      </c>
    </row>
    <row r="13" spans="2:25" ht="59.25" customHeight="1">
      <c r="B13" s="76" t="s">
        <v>133</v>
      </c>
      <c r="C13" s="77" t="str">
        <f>IF('มฐ.7-5'!T51=0,"",'มฐ.7-5'!T51)</f>
        <v/>
      </c>
      <c r="D13" s="77" t="str">
        <f>IF('มฐ.7-5'!T51=0,"",'มฐ.7-5'!X2)</f>
        <v/>
      </c>
      <c r="E13" s="75" t="str">
        <f t="shared" si="3"/>
        <v/>
      </c>
      <c r="F13" s="78">
        <v>1</v>
      </c>
      <c r="G13" s="75" t="str">
        <f t="shared" si="4"/>
        <v/>
      </c>
      <c r="H13" s="136" t="str">
        <f t="shared" si="5"/>
        <v/>
      </c>
      <c r="I13" s="136" t="str">
        <f t="shared" si="6"/>
        <v/>
      </c>
    </row>
    <row r="14" spans="2:25" ht="60.75">
      <c r="B14" s="134" t="s">
        <v>134</v>
      </c>
      <c r="C14" s="135" t="str">
        <f>IF('มฐ.7-6'!T51=0,"",'มฐ.7-6'!T51)</f>
        <v/>
      </c>
      <c r="D14" s="135" t="str">
        <f>IF('มฐ.7-6'!T51=0,"",'มฐ.7-6'!X2)</f>
        <v/>
      </c>
      <c r="E14" s="75" t="str">
        <f t="shared" si="3"/>
        <v/>
      </c>
      <c r="F14" s="78">
        <v>1</v>
      </c>
      <c r="G14" s="75" t="str">
        <f t="shared" si="4"/>
        <v/>
      </c>
      <c r="H14" s="136" t="str">
        <f t="shared" si="5"/>
        <v/>
      </c>
      <c r="I14" s="136" t="str">
        <f t="shared" si="6"/>
        <v/>
      </c>
    </row>
    <row r="15" spans="2:25" ht="60.75">
      <c r="B15" s="134" t="s">
        <v>135</v>
      </c>
      <c r="C15" s="135" t="str">
        <f>IF('มฐ.7-7'!T51=0,"",'มฐ.7-7'!T51)</f>
        <v/>
      </c>
      <c r="D15" s="135" t="str">
        <f>IF('มฐ.7-7'!T51=0,"",'มฐ.7-7'!X2)</f>
        <v/>
      </c>
      <c r="E15" s="75" t="str">
        <f t="shared" si="3"/>
        <v/>
      </c>
      <c r="F15" s="78">
        <v>1</v>
      </c>
      <c r="G15" s="75" t="str">
        <f t="shared" si="4"/>
        <v/>
      </c>
      <c r="H15" s="136" t="str">
        <f t="shared" si="5"/>
        <v/>
      </c>
      <c r="I15" s="136" t="str">
        <f t="shared" si="6"/>
        <v/>
      </c>
    </row>
    <row r="16" spans="2:25" ht="40.5">
      <c r="B16" s="134" t="s">
        <v>136</v>
      </c>
      <c r="C16" s="135" t="str">
        <f>IF('มฐ.7-8'!AS51=0,"",'มฐ.7-8'!AS51)</f>
        <v/>
      </c>
      <c r="D16" s="135" t="str">
        <f>IF('มฐ.7-8'!AS51=0,"",'มฐ.7-8'!AW2)</f>
        <v/>
      </c>
      <c r="E16" s="75" t="str">
        <f t="shared" si="3"/>
        <v/>
      </c>
      <c r="F16" s="78">
        <v>1</v>
      </c>
      <c r="G16" s="75" t="str">
        <f t="shared" si="4"/>
        <v/>
      </c>
      <c r="H16" s="136" t="str">
        <f t="shared" si="5"/>
        <v/>
      </c>
      <c r="I16" s="136" t="str">
        <f t="shared" si="6"/>
        <v/>
      </c>
    </row>
    <row r="17" spans="2:9" ht="41.25" thickBot="1">
      <c r="B17" s="79" t="s">
        <v>137</v>
      </c>
      <c r="C17" s="80" t="str">
        <f>IF('มฐ.7-9'!T51=0,"",'มฐ.7-9'!T51)</f>
        <v/>
      </c>
      <c r="D17" s="80" t="str">
        <f>IF('มฐ.7-9'!T51=0,"",'มฐ.7-9'!X2)</f>
        <v/>
      </c>
      <c r="E17" s="81" t="str">
        <f t="shared" si="3"/>
        <v/>
      </c>
      <c r="F17" s="82">
        <v>1</v>
      </c>
      <c r="G17" s="81" t="str">
        <f t="shared" si="4"/>
        <v/>
      </c>
      <c r="H17" s="137" t="str">
        <f t="shared" si="5"/>
        <v/>
      </c>
      <c r="I17" s="137" t="str">
        <f t="shared" si="6"/>
        <v/>
      </c>
    </row>
    <row r="18" spans="2:9">
      <c r="B18" s="83"/>
      <c r="C18" s="83"/>
      <c r="D18" s="83"/>
      <c r="E18" s="83"/>
      <c r="F18" s="83"/>
      <c r="G18" s="83"/>
      <c r="H18" s="83"/>
      <c r="I18" s="83"/>
    </row>
  </sheetData>
  <sheetProtection password="CF17" sheet="1" objects="1" scenarios="1" selectLockedCells="1"/>
  <mergeCells count="4">
    <mergeCell ref="B2:I2"/>
    <mergeCell ref="B3:I3"/>
    <mergeCell ref="B4:I4"/>
    <mergeCell ref="B5:I5"/>
  </mergeCells>
  <printOptions horizontalCentered="1"/>
  <pageMargins left="0.31496062992125984" right="0.11811023622047245" top="0.55118110236220474" bottom="0.15748031496062992" header="0.11811023622047245" footer="0.11811023622047245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4" sqref="A14"/>
    </sheetView>
  </sheetViews>
  <sheetFormatPr defaultRowHeight="14.25"/>
  <cols>
    <col min="1" max="1" width="20.625" customWidth="1"/>
  </cols>
  <sheetData>
    <row r="1" spans="1:3">
      <c r="B1" s="24"/>
    </row>
    <row r="2" spans="1:3">
      <c r="A2" t="s">
        <v>16</v>
      </c>
      <c r="B2" s="24">
        <v>2553</v>
      </c>
      <c r="C2">
        <v>5</v>
      </c>
    </row>
    <row r="3" spans="1:3">
      <c r="A3" t="s">
        <v>17</v>
      </c>
      <c r="B3" s="24">
        <v>2554</v>
      </c>
      <c r="C3">
        <v>4</v>
      </c>
    </row>
    <row r="4" spans="1:3">
      <c r="A4" t="s">
        <v>18</v>
      </c>
      <c r="B4" s="24">
        <v>2555</v>
      </c>
      <c r="C4">
        <v>3</v>
      </c>
    </row>
    <row r="5" spans="1:3">
      <c r="A5" t="s">
        <v>19</v>
      </c>
      <c r="B5" s="24">
        <v>2556</v>
      </c>
      <c r="C5">
        <v>2</v>
      </c>
    </row>
    <row r="6" spans="1:3">
      <c r="A6" t="s">
        <v>20</v>
      </c>
      <c r="B6" s="24">
        <v>2557</v>
      </c>
      <c r="C6">
        <v>1</v>
      </c>
    </row>
    <row r="7" spans="1:3">
      <c r="A7" t="s">
        <v>21</v>
      </c>
      <c r="B7" s="24">
        <v>2558</v>
      </c>
    </row>
    <row r="8" spans="1:3">
      <c r="A8" t="s">
        <v>22</v>
      </c>
      <c r="B8" s="24">
        <v>2559</v>
      </c>
    </row>
    <row r="9" spans="1:3">
      <c r="A9" t="s">
        <v>23</v>
      </c>
      <c r="B9" s="24">
        <v>2560</v>
      </c>
    </row>
    <row r="10" spans="1:3">
      <c r="A10" t="s">
        <v>24</v>
      </c>
      <c r="B10" s="24">
        <v>2561</v>
      </c>
    </row>
    <row r="11" spans="1:3">
      <c r="A11" t="s">
        <v>39</v>
      </c>
      <c r="B11" s="24">
        <v>2562</v>
      </c>
    </row>
    <row r="12" spans="1:3">
      <c r="A12" t="s">
        <v>40</v>
      </c>
      <c r="B12" s="24">
        <v>2563</v>
      </c>
    </row>
    <row r="13" spans="1:3">
      <c r="A13" t="s">
        <v>41</v>
      </c>
      <c r="B13" s="24">
        <v>2564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51"/>
  <sheetViews>
    <sheetView showRowColHeaders="0" topLeftCell="A18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SUM(AD22:AD24)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2" customHeight="1">
      <c r="A5" s="30"/>
      <c r="C5" s="230" t="s">
        <v>227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4.25" customHeight="1">
      <c r="A9" s="32"/>
      <c r="B9" s="180">
        <v>1</v>
      </c>
      <c r="C9" s="181" t="s">
        <v>228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6" si="0">SUM(D9:AB9)</f>
        <v>0</v>
      </c>
      <c r="AG9" s="61" t="e">
        <f t="shared" ref="AG9:AG16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60" customHeight="1">
      <c r="A10" s="32"/>
      <c r="B10" s="180">
        <v>2</v>
      </c>
      <c r="C10" s="181" t="s">
        <v>397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6" si="2">IF(AE10="","",AE10)</f>
        <v/>
      </c>
      <c r="AD10" s="41" t="str">
        <f t="shared" ref="AD10:AD16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6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6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2" customHeight="1">
      <c r="A11" s="32"/>
      <c r="B11" s="180">
        <v>3</v>
      </c>
      <c r="C11" s="181" t="s">
        <v>396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3.5" customHeight="1">
      <c r="A12" s="32"/>
      <c r="B12" s="180">
        <v>4</v>
      </c>
      <c r="C12" s="181" t="s">
        <v>395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27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7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0"/>
      <c r="C15" s="181"/>
      <c r="D15" s="196"/>
      <c r="E15" s="197"/>
      <c r="F15" s="197"/>
      <c r="G15" s="197"/>
      <c r="H15" s="198"/>
      <c r="I15" s="196"/>
      <c r="J15" s="197"/>
      <c r="K15" s="197"/>
      <c r="L15" s="197"/>
      <c r="M15" s="198"/>
      <c r="N15" s="196"/>
      <c r="O15" s="197"/>
      <c r="P15" s="197"/>
      <c r="Q15" s="197"/>
      <c r="R15" s="198"/>
      <c r="S15" s="196"/>
      <c r="T15" s="197"/>
      <c r="U15" s="197"/>
      <c r="V15" s="197"/>
      <c r="W15" s="198"/>
      <c r="X15" s="196"/>
      <c r="Y15" s="197"/>
      <c r="Z15" s="197"/>
      <c r="AA15" s="197"/>
      <c r="AB15" s="198"/>
      <c r="AC15" s="182" t="str">
        <f t="shared" si="2"/>
        <v/>
      </c>
      <c r="AD15" s="41" t="str">
        <f t="shared" si="3"/>
        <v/>
      </c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27" customHeight="1">
      <c r="A16" s="32"/>
      <c r="B16" s="180"/>
      <c r="C16" s="181"/>
      <c r="D16" s="196"/>
      <c r="E16" s="197"/>
      <c r="F16" s="197"/>
      <c r="G16" s="197"/>
      <c r="H16" s="198"/>
      <c r="I16" s="196"/>
      <c r="J16" s="197"/>
      <c r="K16" s="197"/>
      <c r="L16" s="197"/>
      <c r="M16" s="198"/>
      <c r="N16" s="196"/>
      <c r="O16" s="197"/>
      <c r="P16" s="197"/>
      <c r="Q16" s="197"/>
      <c r="R16" s="198"/>
      <c r="S16" s="196"/>
      <c r="T16" s="197"/>
      <c r="U16" s="197"/>
      <c r="V16" s="197"/>
      <c r="W16" s="198"/>
      <c r="X16" s="196"/>
      <c r="Y16" s="197"/>
      <c r="Z16" s="197"/>
      <c r="AA16" s="197"/>
      <c r="AB16" s="198"/>
      <c r="AC16" s="182" t="str">
        <f t="shared" si="2"/>
        <v/>
      </c>
      <c r="AD16" s="41" t="str">
        <f t="shared" si="3"/>
        <v/>
      </c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21.75" customHeight="1">
      <c r="A17" s="3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247" t="s">
        <v>213</v>
      </c>
      <c r="T17" s="247"/>
      <c r="U17" s="247"/>
      <c r="V17" s="247"/>
      <c r="W17" s="247"/>
      <c r="X17" s="247"/>
      <c r="Y17" s="247"/>
      <c r="Z17" s="247"/>
      <c r="AA17" s="247"/>
      <c r="AB17" s="248"/>
      <c r="AC17" s="249" t="str">
        <f>IF(AC9="","",AVERAGE(AC9:AC16))</f>
        <v/>
      </c>
      <c r="AD17" s="250"/>
      <c r="AE17" s="32"/>
      <c r="AF17" s="186" t="s">
        <v>217</v>
      </c>
      <c r="AG17" s="187" t="e">
        <f>AVERAGE(AC9:AC16)</f>
        <v>#DIV/0!</v>
      </c>
      <c r="AH17" s="32"/>
      <c r="AI17" s="32"/>
      <c r="AJ17" s="32"/>
      <c r="AK17" s="32"/>
      <c r="AL17" s="32"/>
      <c r="AM17" s="32"/>
      <c r="AN17" s="32"/>
    </row>
    <row r="18" spans="1:40" s="5" customFormat="1" ht="21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204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51" t="str">
        <f>IF(AC17="","",IF(AC17&gt;=4.5,5,IF(AC17&gt;=3.75,4,IF(AC17&gt;=3,3,IF(AC17&gt;=2.5,2,1)))))</f>
        <v/>
      </c>
      <c r="AD18" s="252"/>
      <c r="AE18" s="33"/>
      <c r="AF18" s="186" t="s">
        <v>204</v>
      </c>
      <c r="AG18" s="188" t="e">
        <f>IF(AG17="","",IF(AG17&gt;=4.5,5,IF(AG17&gt;=3.75,4,IF(AG17&gt;=3,3,IF(AG17&gt;=2.5,2,1)))))</f>
        <v>#DIV/0!</v>
      </c>
      <c r="AH18" s="189"/>
      <c r="AI18" s="33"/>
      <c r="AJ18" s="33"/>
      <c r="AK18" s="33"/>
      <c r="AL18" s="33"/>
      <c r="AM18" s="33"/>
      <c r="AN18" s="33"/>
    </row>
    <row r="19" spans="1:40" s="5" customFormat="1" ht="21.75" customHeight="1">
      <c r="A19" s="33"/>
      <c r="B19" s="190"/>
      <c r="C19" s="240" t="s">
        <v>205</v>
      </c>
      <c r="D19" s="240"/>
      <c r="E19" s="240"/>
      <c r="F19" s="240"/>
      <c r="G19" s="240"/>
      <c r="H19" s="233"/>
      <c r="I19" s="241" t="str">
        <f>IF(AC18="","",AC18*AH2/5)</f>
        <v/>
      </c>
      <c r="J19" s="242"/>
      <c r="K19" s="242"/>
      <c r="L19" s="242"/>
      <c r="M19" s="243"/>
      <c r="N19" s="244" t="s">
        <v>214</v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33"/>
      <c r="AC19" s="212" t="str">
        <f>IF(I19="","",IF(I19&gt;=1,5,IF(I19&gt;=0.8,4,IF(I19&gt;=0.6,3,IF(I19&gt;=0.4,2,IF(I19&gt;=0.2,1))))))</f>
        <v/>
      </c>
      <c r="AD19" s="212"/>
      <c r="AE19" s="33"/>
      <c r="AF19" s="186" t="s">
        <v>205</v>
      </c>
      <c r="AG19" s="187" t="e">
        <f>IF(AG18="-","-",AG18*AH2/5)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21.75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229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10" t="str">
        <f>IF(AC19="","",IF(AC19=5,"ดีเยี่ยม",IF(AC19=4,"ดีมาก",IF(AC19=3,"ดี",IF(AC19=2,"พอใช้","ปรับปรุง")))))</f>
        <v/>
      </c>
      <c r="AD20" s="210"/>
      <c r="AE20" s="33"/>
      <c r="AF20" s="186" t="s">
        <v>214</v>
      </c>
      <c r="AG20" s="191" t="e">
        <f>IF(AG19=0,"-",IF(AG19=3,5,IF(AG19=2.4,4,IF(AG19=1.8,3,IF(AG19=1.2,2,IF(AG19=0.6,1))))))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3"/>
      <c r="AH21" s="33"/>
      <c r="AI21" s="33"/>
      <c r="AJ21" s="33"/>
      <c r="AK21" s="33"/>
      <c r="AL21" s="33"/>
      <c r="AM21" s="33"/>
      <c r="AN21" s="33"/>
    </row>
    <row r="22" spans="1:40">
      <c r="B22" s="31"/>
      <c r="C22" s="19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218</v>
      </c>
      <c r="AD22" s="54">
        <f>COUNTIF(AC9:AC16,5)</f>
        <v>0</v>
      </c>
      <c r="AE22" s="31" t="s">
        <v>203</v>
      </c>
    </row>
    <row r="23" spans="1:40">
      <c r="B23" s="192" t="s">
        <v>219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220</v>
      </c>
      <c r="AD23" s="54">
        <f>COUNTIF(AC9:AC16,4)</f>
        <v>0</v>
      </c>
      <c r="AE23" s="31" t="s">
        <v>203</v>
      </c>
    </row>
    <row r="24" spans="1:40">
      <c r="B24" s="31" t="s">
        <v>221</v>
      </c>
      <c r="C24" s="19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222</v>
      </c>
      <c r="AD24" s="54">
        <f>COUNTIF(AC9:AC16,3)</f>
        <v>0</v>
      </c>
      <c r="AE24" s="31" t="s">
        <v>203</v>
      </c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223</v>
      </c>
      <c r="AD25" s="54">
        <f>COUNTIF(AC9:AC16,2)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224</v>
      </c>
      <c r="AD26" s="54">
        <f>COUNTIF(AC9:AC16,1)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225</v>
      </c>
      <c r="AD27" s="55">
        <f>SUM(AD22:AD26)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</sheetData>
  <sheetProtection password="CF17" sheet="1" objects="1" scenarios="1" selectLockedCells="1"/>
  <mergeCells count="26">
    <mergeCell ref="N20:AB20"/>
    <mergeCell ref="AC20:AD20"/>
    <mergeCell ref="S17:AB17"/>
    <mergeCell ref="AC17:AD17"/>
    <mergeCell ref="N18:AB18"/>
    <mergeCell ref="AC18:AD18"/>
    <mergeCell ref="C19:H19"/>
    <mergeCell ref="I19:M19"/>
    <mergeCell ref="N19:AB19"/>
    <mergeCell ref="AC19:AD19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6 AB9:AB16 H9:H16 M9:M16 R9:R16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6 L9:L16 G9:G16 AA9:AA16 Q9:Q16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6 K9:K16 F9:F16 Z9:Z16 P9:P16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6 I9:I16 D9:D16 X9:X16 N9:N16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6 J9:J16 E9:E16 Y9:Y16 O9:O16">
      <formula1>scor4</formula1>
    </dataValidation>
  </dataValidations>
  <pageMargins left="0.39370078740157483" right="0.11811023622047245" top="0.55118110236220474" bottom="0.15748031496062992" header="0.31496062992125984" footer="0.31496062992125984"/>
  <pageSetup orientation="landscape" blackAndWhite="1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51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SUM(AD22:AD24)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2" customHeight="1">
      <c r="A5" s="30"/>
      <c r="C5" s="230" t="s">
        <v>233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27" customHeight="1">
      <c r="A9" s="32"/>
      <c r="B9" s="180">
        <v>1</v>
      </c>
      <c r="C9" s="181" t="s">
        <v>230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6" si="0">SUM(D9:AB9)</f>
        <v>0</v>
      </c>
      <c r="AG9" s="61" t="e">
        <f t="shared" ref="AG9:AG16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2" customHeight="1">
      <c r="A10" s="32"/>
      <c r="B10" s="180">
        <v>2</v>
      </c>
      <c r="C10" s="181" t="s">
        <v>231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6" si="2">IF(AE10="","",AE10)</f>
        <v/>
      </c>
      <c r="AD10" s="41" t="str">
        <f t="shared" ref="AD10:AD16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6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6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2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3.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27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7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0"/>
      <c r="C15" s="181"/>
      <c r="D15" s="196"/>
      <c r="E15" s="197"/>
      <c r="F15" s="197"/>
      <c r="G15" s="197"/>
      <c r="H15" s="198"/>
      <c r="I15" s="196"/>
      <c r="J15" s="197"/>
      <c r="K15" s="197"/>
      <c r="L15" s="197"/>
      <c r="M15" s="198"/>
      <c r="N15" s="196"/>
      <c r="O15" s="197"/>
      <c r="P15" s="197"/>
      <c r="Q15" s="197"/>
      <c r="R15" s="198"/>
      <c r="S15" s="196"/>
      <c r="T15" s="197"/>
      <c r="U15" s="197"/>
      <c r="V15" s="197"/>
      <c r="W15" s="198"/>
      <c r="X15" s="196"/>
      <c r="Y15" s="197"/>
      <c r="Z15" s="197"/>
      <c r="AA15" s="197"/>
      <c r="AB15" s="198"/>
      <c r="AC15" s="182" t="str">
        <f t="shared" si="2"/>
        <v/>
      </c>
      <c r="AD15" s="41" t="str">
        <f t="shared" si="3"/>
        <v/>
      </c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27" customHeight="1">
      <c r="A16" s="32"/>
      <c r="B16" s="180"/>
      <c r="C16" s="181"/>
      <c r="D16" s="196"/>
      <c r="E16" s="197"/>
      <c r="F16" s="197"/>
      <c r="G16" s="197"/>
      <c r="H16" s="198"/>
      <c r="I16" s="196"/>
      <c r="J16" s="197"/>
      <c r="K16" s="197"/>
      <c r="L16" s="197"/>
      <c r="M16" s="198"/>
      <c r="N16" s="196"/>
      <c r="O16" s="197"/>
      <c r="P16" s="197"/>
      <c r="Q16" s="197"/>
      <c r="R16" s="198"/>
      <c r="S16" s="196"/>
      <c r="T16" s="197"/>
      <c r="U16" s="197"/>
      <c r="V16" s="197"/>
      <c r="W16" s="198"/>
      <c r="X16" s="196"/>
      <c r="Y16" s="197"/>
      <c r="Z16" s="197"/>
      <c r="AA16" s="197"/>
      <c r="AB16" s="198"/>
      <c r="AC16" s="182" t="str">
        <f t="shared" si="2"/>
        <v/>
      </c>
      <c r="AD16" s="41" t="str">
        <f t="shared" si="3"/>
        <v/>
      </c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21.75" customHeight="1">
      <c r="A17" s="3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247" t="s">
        <v>213</v>
      </c>
      <c r="T17" s="247"/>
      <c r="U17" s="247"/>
      <c r="V17" s="247"/>
      <c r="W17" s="247"/>
      <c r="X17" s="247"/>
      <c r="Y17" s="247"/>
      <c r="Z17" s="247"/>
      <c r="AA17" s="247"/>
      <c r="AB17" s="248"/>
      <c r="AC17" s="249" t="str">
        <f>IF(AC9="","",AVERAGE(AC9:AC16))</f>
        <v/>
      </c>
      <c r="AD17" s="250"/>
      <c r="AE17" s="32"/>
      <c r="AF17" s="186" t="s">
        <v>217</v>
      </c>
      <c r="AG17" s="187" t="e">
        <f>AVERAGE(AC9:AC16)</f>
        <v>#DIV/0!</v>
      </c>
      <c r="AH17" s="32"/>
      <c r="AI17" s="32"/>
      <c r="AJ17" s="32"/>
      <c r="AK17" s="32"/>
      <c r="AL17" s="32"/>
      <c r="AM17" s="32"/>
      <c r="AN17" s="32"/>
    </row>
    <row r="18" spans="1:40" s="5" customFormat="1" ht="21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204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51" t="str">
        <f>IF(AC17="","",IF(AC17&gt;=4.5,5,IF(AC17&gt;=3.75,4,IF(AC17&gt;=3,3,IF(AC17&gt;=2.5,2,1)))))</f>
        <v/>
      </c>
      <c r="AD18" s="252"/>
      <c r="AE18" s="33"/>
      <c r="AF18" s="186" t="s">
        <v>204</v>
      </c>
      <c r="AG18" s="188" t="e">
        <f>IF(AG17="","",IF(AG17&gt;=4.5,5,IF(AG17&gt;=3.75,4,IF(AG17&gt;=3,3,IF(AG17&gt;=2.5,2,1)))))</f>
        <v>#DIV/0!</v>
      </c>
      <c r="AH18" s="189"/>
      <c r="AI18" s="33"/>
      <c r="AJ18" s="33"/>
      <c r="AK18" s="33"/>
      <c r="AL18" s="33"/>
      <c r="AM18" s="33"/>
      <c r="AN18" s="33"/>
    </row>
    <row r="19" spans="1:40" s="5" customFormat="1" ht="21.75" customHeight="1">
      <c r="A19" s="33"/>
      <c r="B19" s="190"/>
      <c r="C19" s="240" t="s">
        <v>205</v>
      </c>
      <c r="D19" s="240"/>
      <c r="E19" s="240"/>
      <c r="F19" s="240"/>
      <c r="G19" s="240"/>
      <c r="H19" s="233"/>
      <c r="I19" s="241" t="str">
        <f>IF(AC18="","",AC18*AH2/5)</f>
        <v/>
      </c>
      <c r="J19" s="242"/>
      <c r="K19" s="242"/>
      <c r="L19" s="242"/>
      <c r="M19" s="243"/>
      <c r="N19" s="244" t="s">
        <v>214</v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33"/>
      <c r="AC19" s="212" t="str">
        <f>IF(I19="","",IF(I19&gt;=2,5,IF(I19&gt;=1.6,4,IF(I19&gt;=1.2,3,IF(I19&gt;=0.8,2,IF(I19&gt;=0.4,1))))))</f>
        <v/>
      </c>
      <c r="AD19" s="212"/>
      <c r="AE19" s="33"/>
      <c r="AF19" s="186" t="s">
        <v>205</v>
      </c>
      <c r="AG19" s="187" t="e">
        <f>IF(AG18="-","-",AG18*AH2/5)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21.75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229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10" t="str">
        <f>IF(AC19="","",IF(AC19=5,"ดีเยี่ยม",IF(AC19=4,"ดีมาก",IF(AC19=3,"ดี",IF(AC19=2,"พอใช้","ปรับปรุง")))))</f>
        <v/>
      </c>
      <c r="AD20" s="210"/>
      <c r="AE20" s="33"/>
      <c r="AF20" s="186" t="s">
        <v>214</v>
      </c>
      <c r="AG20" s="191" t="e">
        <f>IF(AG19=0,"-",IF(AG19=3,5,IF(AG19=2.4,4,IF(AG19=1.8,3,IF(AG19=1.2,2,IF(AG19=0.6,1))))))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3"/>
      <c r="AH21" s="33"/>
      <c r="AI21" s="33"/>
      <c r="AJ21" s="33"/>
      <c r="AK21" s="33"/>
      <c r="AL21" s="33"/>
      <c r="AM21" s="33"/>
      <c r="AN21" s="33"/>
    </row>
    <row r="22" spans="1:40">
      <c r="B22" s="31"/>
      <c r="C22" s="19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218</v>
      </c>
      <c r="AD22" s="54">
        <f>COUNTIF(AC9:AC16,5)</f>
        <v>0</v>
      </c>
      <c r="AE22" s="31" t="s">
        <v>203</v>
      </c>
    </row>
    <row r="23" spans="1:40">
      <c r="B23" s="192" t="s">
        <v>219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220</v>
      </c>
      <c r="AD23" s="54">
        <f>COUNTIF(AC9:AC16,4)</f>
        <v>0</v>
      </c>
      <c r="AE23" s="31" t="s">
        <v>203</v>
      </c>
    </row>
    <row r="24" spans="1:40">
      <c r="B24" s="31" t="s">
        <v>221</v>
      </c>
      <c r="C24" s="19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222</v>
      </c>
      <c r="AD24" s="54">
        <f>COUNTIF(AC9:AC16,3)</f>
        <v>0</v>
      </c>
      <c r="AE24" s="31" t="s">
        <v>203</v>
      </c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223</v>
      </c>
      <c r="AD25" s="54">
        <f>COUNTIF(AC9:AC16,2)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224</v>
      </c>
      <c r="AD26" s="54">
        <f>COUNTIF(AC9:AC16,1)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225</v>
      </c>
      <c r="AD27" s="55">
        <f>SUM(AD22:AD26)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19:H19"/>
    <mergeCell ref="I19:M19"/>
    <mergeCell ref="N19:AB19"/>
    <mergeCell ref="AC19:AD19"/>
    <mergeCell ref="AD6:AD8"/>
    <mergeCell ref="D7:H7"/>
    <mergeCell ref="I7:M7"/>
    <mergeCell ref="N7:R7"/>
    <mergeCell ref="S7:W7"/>
    <mergeCell ref="X7:AB7"/>
    <mergeCell ref="N20:AB20"/>
    <mergeCell ref="AC20:AD20"/>
    <mergeCell ref="S17:AB17"/>
    <mergeCell ref="AC17:AD17"/>
    <mergeCell ref="N18:AB18"/>
    <mergeCell ref="AC18:AD1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6 J9:J16 E9:E16 Y9:Y16 O9:O16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6 I9:I16 D9:D16 X9:X16 N9:N16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6 K9:K16 F9:F16 Z9:Z16 P9:P16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6 L9:L16 G9:G16 AA9:AA16 Q9:Q16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6 AB9:AB16 H9:H16 M9:M16 R9:R16">
      <formula1>scor1</formula1>
    </dataValidation>
  </dataValidations>
  <pageMargins left="0.39370078740157483" right="0.11811023622047245" top="0.55118110236220474" bottom="0.15748031496062992" header="0.31496062992125984" footer="0.31496062992125984"/>
  <pageSetup orientation="landscape" blackAndWhite="1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N51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SUM(AD22:AD24)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2" customHeight="1">
      <c r="A5" s="30"/>
      <c r="C5" s="230" t="s">
        <v>234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2.75" customHeight="1">
      <c r="A9" s="32"/>
      <c r="B9" s="180">
        <v>1</v>
      </c>
      <c r="C9" s="181" t="s">
        <v>232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6" si="0">SUM(D9:AB9)</f>
        <v>0</v>
      </c>
      <c r="AG9" s="61" t="e">
        <f t="shared" ref="AG9:AG16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30" customHeight="1">
      <c r="A10" s="32"/>
      <c r="B10" s="180"/>
      <c r="C10" s="181"/>
      <c r="D10" s="196"/>
      <c r="E10" s="197"/>
      <c r="F10" s="197"/>
      <c r="G10" s="197"/>
      <c r="H10" s="198"/>
      <c r="I10" s="196"/>
      <c r="J10" s="197"/>
      <c r="K10" s="197"/>
      <c r="L10" s="197"/>
      <c r="M10" s="198"/>
      <c r="N10" s="196"/>
      <c r="O10" s="197"/>
      <c r="P10" s="197"/>
      <c r="Q10" s="197"/>
      <c r="R10" s="198"/>
      <c r="S10" s="196"/>
      <c r="T10" s="197"/>
      <c r="U10" s="197"/>
      <c r="V10" s="197"/>
      <c r="W10" s="198"/>
      <c r="X10" s="196"/>
      <c r="Y10" s="197"/>
      <c r="Z10" s="197"/>
      <c r="AA10" s="197"/>
      <c r="AB10" s="198"/>
      <c r="AC10" s="182" t="str">
        <f t="shared" ref="AC10:AC16" si="2">IF(AE10="","",AE10)</f>
        <v/>
      </c>
      <c r="AD10" s="41" t="str">
        <f t="shared" ref="AD10:AD16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6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6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30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0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27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7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0"/>
      <c r="C15" s="181"/>
      <c r="D15" s="196"/>
      <c r="E15" s="197"/>
      <c r="F15" s="197"/>
      <c r="G15" s="197"/>
      <c r="H15" s="198"/>
      <c r="I15" s="196"/>
      <c r="J15" s="197"/>
      <c r="K15" s="197"/>
      <c r="L15" s="197"/>
      <c r="M15" s="198"/>
      <c r="N15" s="196"/>
      <c r="O15" s="197"/>
      <c r="P15" s="197"/>
      <c r="Q15" s="197"/>
      <c r="R15" s="198"/>
      <c r="S15" s="196"/>
      <c r="T15" s="197"/>
      <c r="U15" s="197"/>
      <c r="V15" s="197"/>
      <c r="W15" s="198"/>
      <c r="X15" s="196"/>
      <c r="Y15" s="197"/>
      <c r="Z15" s="197"/>
      <c r="AA15" s="197"/>
      <c r="AB15" s="198"/>
      <c r="AC15" s="182" t="str">
        <f t="shared" si="2"/>
        <v/>
      </c>
      <c r="AD15" s="41" t="str">
        <f t="shared" si="3"/>
        <v/>
      </c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27" customHeight="1">
      <c r="A16" s="32"/>
      <c r="B16" s="180"/>
      <c r="C16" s="181"/>
      <c r="D16" s="196"/>
      <c r="E16" s="197"/>
      <c r="F16" s="197"/>
      <c r="G16" s="197"/>
      <c r="H16" s="198"/>
      <c r="I16" s="196"/>
      <c r="J16" s="197"/>
      <c r="K16" s="197"/>
      <c r="L16" s="197"/>
      <c r="M16" s="198"/>
      <c r="N16" s="196"/>
      <c r="O16" s="197"/>
      <c r="P16" s="197"/>
      <c r="Q16" s="197"/>
      <c r="R16" s="198"/>
      <c r="S16" s="196"/>
      <c r="T16" s="197"/>
      <c r="U16" s="197"/>
      <c r="V16" s="197"/>
      <c r="W16" s="198"/>
      <c r="X16" s="196"/>
      <c r="Y16" s="197"/>
      <c r="Z16" s="197"/>
      <c r="AA16" s="197"/>
      <c r="AB16" s="198"/>
      <c r="AC16" s="182" t="str">
        <f t="shared" si="2"/>
        <v/>
      </c>
      <c r="AD16" s="41" t="str">
        <f t="shared" si="3"/>
        <v/>
      </c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21.75" customHeight="1">
      <c r="A17" s="3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247" t="s">
        <v>213</v>
      </c>
      <c r="T17" s="247"/>
      <c r="U17" s="247"/>
      <c r="V17" s="247"/>
      <c r="W17" s="247"/>
      <c r="X17" s="247"/>
      <c r="Y17" s="247"/>
      <c r="Z17" s="247"/>
      <c r="AA17" s="247"/>
      <c r="AB17" s="248"/>
      <c r="AC17" s="249" t="e">
        <f>AVERAGE(AC9:AC16)</f>
        <v>#DIV/0!</v>
      </c>
      <c r="AD17" s="250"/>
      <c r="AE17" s="32"/>
      <c r="AF17" s="186" t="s">
        <v>217</v>
      </c>
      <c r="AG17" s="187" t="e">
        <f>AVERAGE(AC9:AC16)</f>
        <v>#DIV/0!</v>
      </c>
      <c r="AH17" s="32"/>
      <c r="AI17" s="32"/>
      <c r="AJ17" s="32"/>
      <c r="AK17" s="32"/>
      <c r="AL17" s="32"/>
      <c r="AM17" s="32"/>
      <c r="AN17" s="32"/>
    </row>
    <row r="18" spans="1:40" s="5" customFormat="1" ht="21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204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51" t="e">
        <f>IF(AC17="","",IF(AC17&gt;=4.5,5,IF(AC17&gt;=3.75,4,IF(AC17&gt;=3,3,IF(AC17&gt;=2.5,2,1)))))</f>
        <v>#DIV/0!</v>
      </c>
      <c r="AD18" s="252"/>
      <c r="AE18" s="33"/>
      <c r="AF18" s="186" t="s">
        <v>204</v>
      </c>
      <c r="AG18" s="188" t="e">
        <f>IF(AG17="","",IF(AG17&gt;=4.5,5,IF(AG17&gt;=3.75,4,IF(AG17&gt;=3,3,IF(AG17&gt;=2.5,2,1)))))</f>
        <v>#DIV/0!</v>
      </c>
      <c r="AH18" s="189"/>
      <c r="AI18" s="33"/>
      <c r="AJ18" s="33"/>
      <c r="AK18" s="33"/>
      <c r="AL18" s="33"/>
      <c r="AM18" s="33"/>
      <c r="AN18" s="33"/>
    </row>
    <row r="19" spans="1:40" s="5" customFormat="1" ht="21.75" customHeight="1">
      <c r="A19" s="33"/>
      <c r="B19" s="190"/>
      <c r="C19" s="240" t="s">
        <v>205</v>
      </c>
      <c r="D19" s="240"/>
      <c r="E19" s="240"/>
      <c r="F19" s="240"/>
      <c r="G19" s="240"/>
      <c r="H19" s="233"/>
      <c r="I19" s="241" t="e">
        <f>IF(AC18="","",AC18*AH2/5)</f>
        <v>#DIV/0!</v>
      </c>
      <c r="J19" s="242"/>
      <c r="K19" s="242"/>
      <c r="L19" s="242"/>
      <c r="M19" s="243"/>
      <c r="N19" s="244" t="s">
        <v>214</v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33"/>
      <c r="AC19" s="212" t="e">
        <f>IF(I19="-","-",IF(I19&gt;=2,5,IF(I19&gt;=1.6,4,IF(I19&gt;=1.2,3,IF(I19&gt;=0.8,2,IF(I19&gt;=0.4,1))))))</f>
        <v>#DIV/0!</v>
      </c>
      <c r="AD19" s="212"/>
      <c r="AE19" s="33"/>
      <c r="AF19" s="186" t="s">
        <v>205</v>
      </c>
      <c r="AG19" s="187" t="e">
        <f>IF(AG18="-","-",AG18*AH2/5)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21.75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229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10" t="e">
        <f>IF(AC19="-","-",IF(AC19=5,"ดีเยี่ยม",IF(AC19=4,"ดีมาก",IF(AC19=3,"ดี",IF(AC19=2,"พอใช้","ปรับปรุง")))))</f>
        <v>#DIV/0!</v>
      </c>
      <c r="AD20" s="210"/>
      <c r="AE20" s="33"/>
      <c r="AF20" s="186" t="s">
        <v>214</v>
      </c>
      <c r="AG20" s="191" t="e">
        <f>IF(AG19=0,"-",IF(AG19=3,5,IF(AG19=2.4,4,IF(AG19=1.8,3,IF(AG19=1.2,2,IF(AG19=0.6,1))))))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3"/>
      <c r="AH21" s="33"/>
      <c r="AI21" s="33"/>
      <c r="AJ21" s="33"/>
      <c r="AK21" s="33"/>
      <c r="AL21" s="33"/>
      <c r="AM21" s="33"/>
      <c r="AN21" s="33"/>
    </row>
    <row r="22" spans="1:40">
      <c r="B22" s="31"/>
      <c r="C22" s="19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218</v>
      </c>
      <c r="AD22" s="54">
        <f>COUNTIF(AC9:AC16,5)</f>
        <v>0</v>
      </c>
      <c r="AE22" s="31" t="s">
        <v>203</v>
      </c>
    </row>
    <row r="23" spans="1:40">
      <c r="B23" s="192" t="s">
        <v>219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220</v>
      </c>
      <c r="AD23" s="54">
        <f>COUNTIF(AC9:AC16,4)</f>
        <v>0</v>
      </c>
      <c r="AE23" s="31" t="s">
        <v>203</v>
      </c>
    </row>
    <row r="24" spans="1:40">
      <c r="B24" s="31" t="s">
        <v>221</v>
      </c>
      <c r="C24" s="19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222</v>
      </c>
      <c r="AD24" s="54">
        <f>COUNTIF(AC9:AC16,3)</f>
        <v>0</v>
      </c>
      <c r="AE24" s="31" t="s">
        <v>203</v>
      </c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223</v>
      </c>
      <c r="AD25" s="54">
        <f>COUNTIF(AC9:AC16,2)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224</v>
      </c>
      <c r="AD26" s="54">
        <f>COUNTIF(AC9:AC16,1)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225</v>
      </c>
      <c r="AD27" s="55">
        <f>SUM(AD22:AD26)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19:H19"/>
    <mergeCell ref="I19:M19"/>
    <mergeCell ref="N19:AB19"/>
    <mergeCell ref="AC19:AD19"/>
    <mergeCell ref="AD6:AD8"/>
    <mergeCell ref="D7:H7"/>
    <mergeCell ref="I7:M7"/>
    <mergeCell ref="N7:R7"/>
    <mergeCell ref="S7:W7"/>
    <mergeCell ref="X7:AB7"/>
    <mergeCell ref="N20:AB20"/>
    <mergeCell ref="AC20:AD20"/>
    <mergeCell ref="S17:AB17"/>
    <mergeCell ref="AC17:AD17"/>
    <mergeCell ref="N18:AB18"/>
    <mergeCell ref="AC18:AD1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6 AB9:AB16 H9:H16 M9:M16 R9:R16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6 L9:L16 G9:G16 AA9:AA16 Q9:Q16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6 K9:K16 F9:F16 Z9:Z16 P9:P16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6 I9:I16 D9:D16 X9:X16 N9:N16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6 J9:J16 E9:E16 Y9:Y16 O9:O16">
      <formula1>scor4</formula1>
    </dataValidation>
  </dataValidations>
  <pageMargins left="0.39370078740157483" right="0.11811023622047245" top="0.55118110236220474" bottom="0.15748031496062992" header="0.31496062992125984" footer="0.31496062992125984"/>
  <pageSetup orientation="landscape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N51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SUM(AD22:AD24)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2" customHeight="1">
      <c r="A5" s="30"/>
      <c r="C5" s="230" t="s">
        <v>235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0.5" customHeight="1">
      <c r="A9" s="32"/>
      <c r="B9" s="180">
        <v>1</v>
      </c>
      <c r="C9" s="181" t="s">
        <v>236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6" si="0">SUM(D9:AB9)</f>
        <v>0</v>
      </c>
      <c r="AG9" s="61" t="e">
        <f t="shared" ref="AG9:AG16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25.5" customHeight="1">
      <c r="A10" s="32"/>
      <c r="B10" s="180">
        <v>2</v>
      </c>
      <c r="C10" s="181" t="s">
        <v>237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6" si="2">IF(AE10="","",AE10)</f>
        <v/>
      </c>
      <c r="AD10" s="41" t="str">
        <f t="shared" ref="AD10:AD16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6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6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24" customHeight="1">
      <c r="A11" s="32"/>
      <c r="B11" s="180">
        <v>3</v>
      </c>
      <c r="C11" s="181" t="s">
        <v>238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23.25" customHeight="1">
      <c r="A12" s="32"/>
      <c r="B12" s="180">
        <v>4</v>
      </c>
      <c r="C12" s="181" t="s">
        <v>239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27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7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0"/>
      <c r="C15" s="181"/>
      <c r="D15" s="196"/>
      <c r="E15" s="197"/>
      <c r="F15" s="197"/>
      <c r="G15" s="197"/>
      <c r="H15" s="198"/>
      <c r="I15" s="196"/>
      <c r="J15" s="197"/>
      <c r="K15" s="197"/>
      <c r="L15" s="197"/>
      <c r="M15" s="198"/>
      <c r="N15" s="196"/>
      <c r="O15" s="197"/>
      <c r="P15" s="197"/>
      <c r="Q15" s="197"/>
      <c r="R15" s="198"/>
      <c r="S15" s="196"/>
      <c r="T15" s="197"/>
      <c r="U15" s="197"/>
      <c r="V15" s="197"/>
      <c r="W15" s="198"/>
      <c r="X15" s="196"/>
      <c r="Y15" s="197"/>
      <c r="Z15" s="197"/>
      <c r="AA15" s="197"/>
      <c r="AB15" s="198"/>
      <c r="AC15" s="182" t="str">
        <f t="shared" si="2"/>
        <v/>
      </c>
      <c r="AD15" s="41" t="str">
        <f t="shared" si="3"/>
        <v/>
      </c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27" customHeight="1">
      <c r="A16" s="32"/>
      <c r="B16" s="180"/>
      <c r="C16" s="181"/>
      <c r="D16" s="196"/>
      <c r="E16" s="197"/>
      <c r="F16" s="197"/>
      <c r="G16" s="197"/>
      <c r="H16" s="198"/>
      <c r="I16" s="196"/>
      <c r="J16" s="197"/>
      <c r="K16" s="197"/>
      <c r="L16" s="197"/>
      <c r="M16" s="198"/>
      <c r="N16" s="196"/>
      <c r="O16" s="197"/>
      <c r="P16" s="197"/>
      <c r="Q16" s="197"/>
      <c r="R16" s="198"/>
      <c r="S16" s="196"/>
      <c r="T16" s="197"/>
      <c r="U16" s="197"/>
      <c r="V16" s="197"/>
      <c r="W16" s="198"/>
      <c r="X16" s="196"/>
      <c r="Y16" s="197"/>
      <c r="Z16" s="197"/>
      <c r="AA16" s="197"/>
      <c r="AB16" s="198"/>
      <c r="AC16" s="182" t="str">
        <f t="shared" si="2"/>
        <v/>
      </c>
      <c r="AD16" s="41" t="str">
        <f t="shared" si="3"/>
        <v/>
      </c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21.75" customHeight="1">
      <c r="A17" s="3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247" t="s">
        <v>213</v>
      </c>
      <c r="T17" s="247"/>
      <c r="U17" s="247"/>
      <c r="V17" s="247"/>
      <c r="W17" s="247"/>
      <c r="X17" s="247"/>
      <c r="Y17" s="247"/>
      <c r="Z17" s="247"/>
      <c r="AA17" s="247"/>
      <c r="AB17" s="248"/>
      <c r="AC17" s="249" t="str">
        <f>IF(AC9="","",AVERAGE(AC9:AC16))</f>
        <v/>
      </c>
      <c r="AD17" s="250"/>
      <c r="AE17" s="32"/>
      <c r="AF17" s="186" t="s">
        <v>217</v>
      </c>
      <c r="AG17" s="187" t="e">
        <f>AVERAGE(AC9:AC16)</f>
        <v>#DIV/0!</v>
      </c>
      <c r="AH17" s="32"/>
      <c r="AI17" s="32"/>
      <c r="AJ17" s="32"/>
      <c r="AK17" s="32"/>
      <c r="AL17" s="32"/>
      <c r="AM17" s="32"/>
      <c r="AN17" s="32"/>
    </row>
    <row r="18" spans="1:40" s="5" customFormat="1" ht="21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204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51" t="str">
        <f>IF(AC17="","",IF(AC17&gt;=4.5,5,IF(AC17&gt;=3.75,4,IF(AC17&gt;=3,3,IF(AC17&gt;=2.5,2,1)))))</f>
        <v/>
      </c>
      <c r="AD18" s="252"/>
      <c r="AE18" s="33"/>
      <c r="AF18" s="186" t="s">
        <v>204</v>
      </c>
      <c r="AG18" s="188" t="e">
        <f>IF(AG17="","",IF(AG17&gt;=4.5,5,IF(AG17&gt;=3.75,4,IF(AG17&gt;=3,3,IF(AG17&gt;=2.5,2,1)))))</f>
        <v>#DIV/0!</v>
      </c>
      <c r="AH18" s="189"/>
      <c r="AI18" s="33"/>
      <c r="AJ18" s="33"/>
      <c r="AK18" s="33"/>
      <c r="AL18" s="33"/>
      <c r="AM18" s="33"/>
      <c r="AN18" s="33"/>
    </row>
    <row r="19" spans="1:40" s="5" customFormat="1" ht="21.75" customHeight="1">
      <c r="A19" s="33"/>
      <c r="B19" s="190"/>
      <c r="C19" s="240" t="s">
        <v>205</v>
      </c>
      <c r="D19" s="240"/>
      <c r="E19" s="240"/>
      <c r="F19" s="240"/>
      <c r="G19" s="240"/>
      <c r="H19" s="233"/>
      <c r="I19" s="241" t="str">
        <f>IF(AC18="","",AC18*AH2/5)</f>
        <v/>
      </c>
      <c r="J19" s="242"/>
      <c r="K19" s="242"/>
      <c r="L19" s="242"/>
      <c r="M19" s="243"/>
      <c r="N19" s="244" t="s">
        <v>214</v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33"/>
      <c r="AC19" s="212" t="str">
        <f>IF(I19="","",IF(I19&gt;=2,5,IF(I19&gt;=1.6,4,IF(I19&gt;=1.2,3,IF(I19&gt;=0.8,2,IF(I19&gt;=0.4,1))))))</f>
        <v/>
      </c>
      <c r="AD19" s="212"/>
      <c r="AE19" s="33"/>
      <c r="AF19" s="186" t="s">
        <v>205</v>
      </c>
      <c r="AG19" s="187" t="e">
        <f>IF(AG18="-","-",AG18*AH2/5)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21.75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229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10" t="str">
        <f>IF(AC19="","",IF(AC19=5,"ดีเยี่ยม",IF(AC19=4,"ดีมาก",IF(AC19=3,"ดี",IF(AC19=2,"พอใช้","ปรับปรุง")))))</f>
        <v/>
      </c>
      <c r="AD20" s="210"/>
      <c r="AE20" s="33"/>
      <c r="AF20" s="186" t="s">
        <v>214</v>
      </c>
      <c r="AG20" s="191" t="e">
        <f>IF(AG19=0,"-",IF(AG19=3,5,IF(AG19=2.4,4,IF(AG19=1.8,3,IF(AG19=1.2,2,IF(AG19=0.6,1))))))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3"/>
      <c r="AH21" s="33"/>
      <c r="AI21" s="33"/>
      <c r="AJ21" s="33"/>
      <c r="AK21" s="33"/>
      <c r="AL21" s="33"/>
      <c r="AM21" s="33"/>
      <c r="AN21" s="33"/>
    </row>
    <row r="22" spans="1:40">
      <c r="B22" s="31"/>
      <c r="C22" s="19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218</v>
      </c>
      <c r="AD22" s="54">
        <f>COUNTIF(AC9:AC16,5)</f>
        <v>0</v>
      </c>
      <c r="AE22" s="31" t="s">
        <v>203</v>
      </c>
    </row>
    <row r="23" spans="1:40">
      <c r="B23" s="192" t="s">
        <v>219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220</v>
      </c>
      <c r="AD23" s="54">
        <f>COUNTIF(AC9:AC16,4)</f>
        <v>0</v>
      </c>
      <c r="AE23" s="31" t="s">
        <v>203</v>
      </c>
    </row>
    <row r="24" spans="1:40">
      <c r="B24" s="31" t="s">
        <v>221</v>
      </c>
      <c r="C24" s="19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222</v>
      </c>
      <c r="AD24" s="54">
        <f>COUNTIF(AC9:AC16,3)</f>
        <v>0</v>
      </c>
      <c r="AE24" s="31" t="s">
        <v>203</v>
      </c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223</v>
      </c>
      <c r="AD25" s="54">
        <f>COUNTIF(AC9:AC16,2)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224</v>
      </c>
      <c r="AD26" s="54">
        <f>COUNTIF(AC9:AC16,1)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225</v>
      </c>
      <c r="AD27" s="55">
        <f>SUM(AD22:AD26)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19:H19"/>
    <mergeCell ref="I19:M19"/>
    <mergeCell ref="N19:AB19"/>
    <mergeCell ref="AC19:AD19"/>
    <mergeCell ref="AD6:AD8"/>
    <mergeCell ref="D7:H7"/>
    <mergeCell ref="I7:M7"/>
    <mergeCell ref="N7:R7"/>
    <mergeCell ref="S7:W7"/>
    <mergeCell ref="X7:AB7"/>
    <mergeCell ref="N20:AB20"/>
    <mergeCell ref="AC20:AD20"/>
    <mergeCell ref="S17:AB17"/>
    <mergeCell ref="AC17:AD17"/>
    <mergeCell ref="N18:AB18"/>
    <mergeCell ref="AC18:AD1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6 J9:J16 E9:E16 Y9:Y16 O9:O16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6 I9:I16 D9:D16 X9:X16 N9:N16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6 K9:K16 F9:F16 Z9:Z16 P9:P16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6 L9:L16 G9:G16 AA9:AA16 Q9:Q16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6 AB9:AB16 H9:H16 M9:M16 R9:R16">
      <formula1>scor1</formula1>
    </dataValidation>
  </dataValidations>
  <pageMargins left="0.39370078740157483" right="0.11811023622047245" top="0.55118110236220474" bottom="0.15748031496062992" header="0.31496062992125984" footer="0.31496062992125984"/>
  <pageSetup orientation="landscape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51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SUM(AD22:AD24)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2" customHeight="1">
      <c r="A5" s="30"/>
      <c r="C5" s="230" t="s">
        <v>240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4.25" customHeight="1">
      <c r="A9" s="32"/>
      <c r="B9" s="180">
        <v>1</v>
      </c>
      <c r="C9" s="181" t="s">
        <v>241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6" si="0">SUM(D9:AB9)</f>
        <v>0</v>
      </c>
      <c r="AG9" s="61" t="e">
        <f t="shared" ref="AG9:AG16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60" customHeight="1">
      <c r="A10" s="32"/>
      <c r="B10" s="180"/>
      <c r="C10" s="181"/>
      <c r="D10" s="196"/>
      <c r="E10" s="197"/>
      <c r="F10" s="197"/>
      <c r="G10" s="197"/>
      <c r="H10" s="198"/>
      <c r="I10" s="196"/>
      <c r="J10" s="197"/>
      <c r="K10" s="197"/>
      <c r="L10" s="197"/>
      <c r="M10" s="198"/>
      <c r="N10" s="196"/>
      <c r="O10" s="197"/>
      <c r="P10" s="197"/>
      <c r="Q10" s="197"/>
      <c r="R10" s="198"/>
      <c r="S10" s="196"/>
      <c r="T10" s="197"/>
      <c r="U10" s="197"/>
      <c r="V10" s="197"/>
      <c r="W10" s="198"/>
      <c r="X10" s="196"/>
      <c r="Y10" s="197"/>
      <c r="Z10" s="197"/>
      <c r="AA10" s="197"/>
      <c r="AB10" s="198"/>
      <c r="AC10" s="182" t="str">
        <f t="shared" ref="AC10:AC16" si="2">IF(AE10="","",AE10)</f>
        <v/>
      </c>
      <c r="AD10" s="41" t="str">
        <f t="shared" ref="AD10:AD16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6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6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2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3.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27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7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0"/>
      <c r="C15" s="181"/>
      <c r="D15" s="196"/>
      <c r="E15" s="197"/>
      <c r="F15" s="197"/>
      <c r="G15" s="197"/>
      <c r="H15" s="198"/>
      <c r="I15" s="196"/>
      <c r="J15" s="197"/>
      <c r="K15" s="197"/>
      <c r="L15" s="197"/>
      <c r="M15" s="198"/>
      <c r="N15" s="196"/>
      <c r="O15" s="197"/>
      <c r="P15" s="197"/>
      <c r="Q15" s="197"/>
      <c r="R15" s="198"/>
      <c r="S15" s="196"/>
      <c r="T15" s="197"/>
      <c r="U15" s="197"/>
      <c r="V15" s="197"/>
      <c r="W15" s="198"/>
      <c r="X15" s="196"/>
      <c r="Y15" s="197"/>
      <c r="Z15" s="197"/>
      <c r="AA15" s="197"/>
      <c r="AB15" s="198"/>
      <c r="AC15" s="182" t="str">
        <f t="shared" si="2"/>
        <v/>
      </c>
      <c r="AD15" s="41" t="str">
        <f t="shared" si="3"/>
        <v/>
      </c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27" customHeight="1">
      <c r="A16" s="32"/>
      <c r="B16" s="180"/>
      <c r="C16" s="181"/>
      <c r="D16" s="196"/>
      <c r="E16" s="197"/>
      <c r="F16" s="197"/>
      <c r="G16" s="197"/>
      <c r="H16" s="198"/>
      <c r="I16" s="196"/>
      <c r="J16" s="197"/>
      <c r="K16" s="197"/>
      <c r="L16" s="197"/>
      <c r="M16" s="198"/>
      <c r="N16" s="196"/>
      <c r="O16" s="197"/>
      <c r="P16" s="197"/>
      <c r="Q16" s="197"/>
      <c r="R16" s="198"/>
      <c r="S16" s="196"/>
      <c r="T16" s="197"/>
      <c r="U16" s="197"/>
      <c r="V16" s="197"/>
      <c r="W16" s="198"/>
      <c r="X16" s="196"/>
      <c r="Y16" s="197"/>
      <c r="Z16" s="197"/>
      <c r="AA16" s="197"/>
      <c r="AB16" s="198"/>
      <c r="AC16" s="182" t="str">
        <f t="shared" si="2"/>
        <v/>
      </c>
      <c r="AD16" s="41" t="str">
        <f t="shared" si="3"/>
        <v/>
      </c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21.75" customHeight="1">
      <c r="A17" s="3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247" t="s">
        <v>213</v>
      </c>
      <c r="T17" s="247"/>
      <c r="U17" s="247"/>
      <c r="V17" s="247"/>
      <c r="W17" s="247"/>
      <c r="X17" s="247"/>
      <c r="Y17" s="247"/>
      <c r="Z17" s="247"/>
      <c r="AA17" s="247"/>
      <c r="AB17" s="248"/>
      <c r="AC17" s="249" t="str">
        <f>IF(AC9="","",AVERAGE(AC9:AC16))</f>
        <v/>
      </c>
      <c r="AD17" s="250"/>
      <c r="AE17" s="32"/>
      <c r="AF17" s="186" t="s">
        <v>217</v>
      </c>
      <c r="AG17" s="187" t="e">
        <f>AVERAGE(AC9:AC16)</f>
        <v>#DIV/0!</v>
      </c>
      <c r="AH17" s="32"/>
      <c r="AI17" s="32"/>
      <c r="AJ17" s="32"/>
      <c r="AK17" s="32"/>
      <c r="AL17" s="32"/>
      <c r="AM17" s="32"/>
      <c r="AN17" s="32"/>
    </row>
    <row r="18" spans="1:40" s="5" customFormat="1" ht="21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204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51" t="str">
        <f>IF(AC17="","",IF(AC17&gt;=4.5,5,IF(AC17&gt;=3.75,4,IF(AC17&gt;=3,3,IF(AC17&gt;=2.5,2,1)))))</f>
        <v/>
      </c>
      <c r="AD18" s="252"/>
      <c r="AE18" s="33"/>
      <c r="AF18" s="186" t="s">
        <v>204</v>
      </c>
      <c r="AG18" s="188" t="e">
        <f>IF(AG17="","",IF(AG17&gt;=4.5,5,IF(AG17&gt;=3.75,4,IF(AG17&gt;=3,3,IF(AG17&gt;=2.5,2,1)))))</f>
        <v>#DIV/0!</v>
      </c>
      <c r="AH18" s="189"/>
      <c r="AI18" s="33"/>
      <c r="AJ18" s="33"/>
      <c r="AK18" s="33"/>
      <c r="AL18" s="33"/>
      <c r="AM18" s="33"/>
      <c r="AN18" s="33"/>
    </row>
    <row r="19" spans="1:40" s="5" customFormat="1" ht="21.75" customHeight="1">
      <c r="A19" s="33"/>
      <c r="B19" s="190"/>
      <c r="C19" s="240" t="s">
        <v>205</v>
      </c>
      <c r="D19" s="240"/>
      <c r="E19" s="240"/>
      <c r="F19" s="240"/>
      <c r="G19" s="240"/>
      <c r="H19" s="233"/>
      <c r="I19" s="241" t="str">
        <f>IF(AC18="","",AC18*AH2/5)</f>
        <v/>
      </c>
      <c r="J19" s="242"/>
      <c r="K19" s="242"/>
      <c r="L19" s="242"/>
      <c r="M19" s="243"/>
      <c r="N19" s="244" t="s">
        <v>214</v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33"/>
      <c r="AC19" s="212" t="str">
        <f>IF(I19="","",IF(I19&gt;=1,5,IF(I19&gt;=0.8,4,IF(I19&gt;=0.6,3,IF(I19&gt;=0.4,2,IF(I19&gt;=0.2,1))))))</f>
        <v/>
      </c>
      <c r="AD19" s="212"/>
      <c r="AE19" s="33"/>
      <c r="AF19" s="186" t="s">
        <v>205</v>
      </c>
      <c r="AG19" s="187" t="e">
        <f>IF(AG18="-","-",AG18*AH2/5)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21.75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229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10" t="str">
        <f>IF(AC19="","",IF(AC19=5,"ดีเยี่ยม",IF(AC19=4,"ดีมาก",IF(AC19=3,"ดี",IF(AC19=2,"พอใช้","ปรับปรุง")))))</f>
        <v/>
      </c>
      <c r="AD20" s="210"/>
      <c r="AE20" s="33"/>
      <c r="AF20" s="186" t="s">
        <v>214</v>
      </c>
      <c r="AG20" s="191" t="e">
        <f>IF(AG19=0,"-",IF(AG19=3,5,IF(AG19=2.4,4,IF(AG19=1.8,3,IF(AG19=1.2,2,IF(AG19=0.6,1))))))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3"/>
      <c r="AH21" s="33"/>
      <c r="AI21" s="33"/>
      <c r="AJ21" s="33"/>
      <c r="AK21" s="33"/>
      <c r="AL21" s="33"/>
      <c r="AM21" s="33"/>
      <c r="AN21" s="33"/>
    </row>
    <row r="22" spans="1:40">
      <c r="B22" s="31"/>
      <c r="C22" s="19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218</v>
      </c>
      <c r="AD22" s="54">
        <f>COUNTIF(AC9:AC16,5)</f>
        <v>0</v>
      </c>
      <c r="AE22" s="31" t="s">
        <v>203</v>
      </c>
    </row>
    <row r="23" spans="1:40">
      <c r="B23" s="192" t="s">
        <v>219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220</v>
      </c>
      <c r="AD23" s="54">
        <f>COUNTIF(AC9:AC16,4)</f>
        <v>0</v>
      </c>
      <c r="AE23" s="31" t="s">
        <v>203</v>
      </c>
    </row>
    <row r="24" spans="1:40">
      <c r="B24" s="31" t="s">
        <v>221</v>
      </c>
      <c r="C24" s="19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222</v>
      </c>
      <c r="AD24" s="54">
        <f>COUNTIF(AC9:AC16,3)</f>
        <v>0</v>
      </c>
      <c r="AE24" s="31" t="s">
        <v>203</v>
      </c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223</v>
      </c>
      <c r="AD25" s="54">
        <f>COUNTIF(AC9:AC16,2)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224</v>
      </c>
      <c r="AD26" s="54">
        <f>COUNTIF(AC9:AC16,1)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225</v>
      </c>
      <c r="AD27" s="55">
        <f>SUM(AD22:AD26)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19:H19"/>
    <mergeCell ref="I19:M19"/>
    <mergeCell ref="N19:AB19"/>
    <mergeCell ref="AC19:AD19"/>
    <mergeCell ref="AD6:AD8"/>
    <mergeCell ref="D7:H7"/>
    <mergeCell ref="I7:M7"/>
    <mergeCell ref="N7:R7"/>
    <mergeCell ref="S7:W7"/>
    <mergeCell ref="X7:AB7"/>
    <mergeCell ref="N20:AB20"/>
    <mergeCell ref="AC20:AD20"/>
    <mergeCell ref="S17:AB17"/>
    <mergeCell ref="AC17:AD17"/>
    <mergeCell ref="N18:AB18"/>
    <mergeCell ref="AC18:AD1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6 J9:J16 E9:E16 Y9:Y16 O9:O16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6 I9:I16 D9:D16 X9:X16 N9:N16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6 K9:K16 F9:F16 Z9:Z16 P9:P16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6 L9:L16 G9:G16 AA9:AA16 Q9:Q16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6 AB9:AB16 H9:H16 M9:M16 R9:R16">
      <formula1>scor1</formula1>
    </dataValidation>
  </dataValidations>
  <pageMargins left="0.39370078740157483" right="0.11811023622047245" top="0.55118110236220474" bottom="0.15748031496062992" header="0.31496062992125984" footer="0.31496062992125984"/>
  <pageSetup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Y109"/>
  <sheetViews>
    <sheetView showGridLines="0" showRowColHeaders="0" topLeftCell="A93" workbookViewId="0">
      <selection activeCell="E90" sqref="E90:E91"/>
    </sheetView>
  </sheetViews>
  <sheetFormatPr defaultColWidth="23.25" defaultRowHeight="20.25"/>
  <cols>
    <col min="1" max="1" width="15" style="30" customWidth="1"/>
    <col min="2" max="2" width="41.125" style="30" customWidth="1"/>
    <col min="3" max="3" width="8.875" style="30" customWidth="1"/>
    <col min="4" max="4" width="12.25" style="30" customWidth="1"/>
    <col min="5" max="5" width="8.875" style="30" customWidth="1"/>
    <col min="6" max="6" width="6.75" style="30" customWidth="1"/>
    <col min="7" max="7" width="7.625" style="30" customWidth="1"/>
    <col min="8" max="8" width="7.75" style="30" customWidth="1"/>
    <col min="9" max="9" width="9.625" style="30" customWidth="1"/>
    <col min="10" max="13" width="11.375" style="30" customWidth="1"/>
    <col min="14" max="23" width="2.75" style="30" customWidth="1"/>
    <col min="24" max="24" width="5.75" style="30" customWidth="1"/>
    <col min="25" max="25" width="8.875" style="30" customWidth="1"/>
    <col min="26" max="26" width="10.625" style="30" customWidth="1"/>
    <col min="27" max="16384" width="23.25" style="30"/>
  </cols>
  <sheetData>
    <row r="1" spans="2:25" ht="37.5" customHeight="1"/>
    <row r="2" spans="2:25" s="31" customFormat="1" ht="19.5" customHeight="1">
      <c r="B2" s="205" t="s">
        <v>38</v>
      </c>
      <c r="C2" s="205"/>
      <c r="D2" s="205"/>
      <c r="E2" s="205"/>
      <c r="F2" s="205"/>
      <c r="G2" s="205"/>
      <c r="H2" s="205"/>
      <c r="I2" s="20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2:25" s="31" customFormat="1" ht="19.5" customHeight="1">
      <c r="B3" s="205" t="str">
        <f>บันทึกข้อความ!Q4&amp;"  "&amp;บันทึกข้อความ!Q5</f>
        <v>โรงเรียนกันทรลักษ์ธรรมวิทย์  สำนักงานพระพุทธศาสนาแห่งชาติ</v>
      </c>
      <c r="C3" s="205"/>
      <c r="D3" s="205"/>
      <c r="E3" s="205"/>
      <c r="F3" s="205"/>
      <c r="G3" s="205"/>
      <c r="H3" s="205"/>
      <c r="I3" s="205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2:25" s="31" customFormat="1" ht="19.5" customHeight="1">
      <c r="B4" s="205" t="str">
        <f>บันทึกข้อความ!Q8&amp;"  ปีการศึกษา "&amp;บันทึกข้อความ!Q9</f>
        <v>ระดับสถานศึกษา  ปีการศึกษา 2556</v>
      </c>
      <c r="C4" s="205"/>
      <c r="D4" s="205"/>
      <c r="E4" s="205"/>
      <c r="F4" s="205"/>
      <c r="G4" s="205"/>
      <c r="H4" s="205"/>
      <c r="I4" s="20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2:25" s="31" customFormat="1" ht="19.5" customHeight="1" thickBot="1">
      <c r="B5" s="206"/>
      <c r="C5" s="206"/>
      <c r="D5" s="206"/>
      <c r="E5" s="206"/>
      <c r="F5" s="206"/>
      <c r="G5" s="206"/>
      <c r="H5" s="206"/>
      <c r="I5" s="20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2:25" ht="81" customHeight="1" thickBot="1">
      <c r="B6" s="94" t="s">
        <v>43</v>
      </c>
      <c r="C6" s="94" t="s">
        <v>148</v>
      </c>
      <c r="D6" s="94" t="s">
        <v>52</v>
      </c>
      <c r="E6" s="94" t="s">
        <v>44</v>
      </c>
      <c r="F6" s="94" t="s">
        <v>45</v>
      </c>
      <c r="G6" s="94" t="s">
        <v>46</v>
      </c>
      <c r="H6" s="94" t="s">
        <v>47</v>
      </c>
      <c r="I6" s="94" t="s">
        <v>48</v>
      </c>
    </row>
    <row r="7" spans="2:25" ht="27" customHeight="1" thickBot="1">
      <c r="B7" s="145" t="s">
        <v>42</v>
      </c>
      <c r="C7" s="146"/>
      <c r="D7" s="146"/>
      <c r="E7" s="147"/>
      <c r="F7" s="90">
        <v>30</v>
      </c>
      <c r="G7" s="91">
        <f>SUM(G8,G15,G20,G25,G30,G35)</f>
        <v>0</v>
      </c>
      <c r="H7" s="92" t="str">
        <f>IF(G7=0,"",IF(G7&gt;=27,5,IF(G7&gt;=22.5,4,IF(G7&gt;=18,3,IF(G7&gt;=15,2,1)))))</f>
        <v/>
      </c>
      <c r="I7" s="93" t="str">
        <f>IF(H7="","",IF(H7=5,"ดีเยี่ยม",IF(H7=4,"ดีมาก",IF(H7=3,"ดี",IF(H7=2,"พอใช้","ปรับปรุง")))))</f>
        <v/>
      </c>
    </row>
    <row r="8" spans="2:25" ht="41.25" customHeight="1" thickBot="1">
      <c r="B8" s="115" t="s">
        <v>50</v>
      </c>
      <c r="C8" s="116"/>
      <c r="D8" s="116"/>
      <c r="E8" s="117"/>
      <c r="F8" s="101">
        <v>5</v>
      </c>
      <c r="G8" s="102">
        <f>SUM(G9:G14)</f>
        <v>0</v>
      </c>
      <c r="H8" s="103" t="str">
        <f>IF(G8=0,"",IF(G8&gt;=4.5,5,IF(G8&gt;=3.75,4,IF(G8&gt;=3,3,IF(G8&gt;=2.5,2,1)))))</f>
        <v/>
      </c>
      <c r="I8" s="104" t="str">
        <f>IF(H8="","",IF(H8=5,"ดีเยี่ยม",IF(H8=4,"ดีมาก",IF(H8=3,"ดี",IF(H8=2,"พอใช้","ปรับปรุง")))))</f>
        <v/>
      </c>
    </row>
    <row r="9" spans="2:25" ht="40.5" customHeight="1">
      <c r="B9" s="97" t="s">
        <v>60</v>
      </c>
      <c r="C9" s="119"/>
      <c r="D9" s="119"/>
      <c r="E9" s="106" t="str">
        <f>IF(D9="","",D9*100/C9)</f>
        <v/>
      </c>
      <c r="F9" s="105">
        <v>0.5</v>
      </c>
      <c r="G9" s="106" t="str">
        <f>IF(E9="","",F9*E9/100)</f>
        <v/>
      </c>
      <c r="H9" s="107" t="str">
        <f>IF(G9="","",IF(G9&gt;=0.45,5,IF(G9&gt;=0.38,4,IF(G9&gt;=0.3,3,IF(G9&gt;=0.25,2,1)))))</f>
        <v/>
      </c>
      <c r="I9" s="107" t="str">
        <f t="shared" ref="I9:I14" si="0">IF(H9="","",IF(H9=5,"ดีเยี่ยม",IF(H9=4,"ดีมาก",IF(H9=3,"ดี",IF(H9=2,"พอใช้","ปรับปรุง")))))</f>
        <v/>
      </c>
    </row>
    <row r="10" spans="2:25" ht="40.5" customHeight="1">
      <c r="B10" s="98" t="s">
        <v>61</v>
      </c>
      <c r="C10" s="120"/>
      <c r="D10" s="120"/>
      <c r="E10" s="106" t="str">
        <f t="shared" ref="E10:E29" si="1">IF(D10="","",D10*100/C10)</f>
        <v/>
      </c>
      <c r="F10" s="108">
        <v>0.5</v>
      </c>
      <c r="G10" s="106" t="str">
        <f t="shared" ref="G10:G14" si="2">IF(E10="","",F10*E10/100)</f>
        <v/>
      </c>
      <c r="H10" s="109" t="str">
        <f>IF(G10="","",IF(G10&gt;=0.45,5,IF(G10&gt;=0.38,4,IF(G10&gt;=0.3,3,IF(G10&gt;=0.25,2,1)))))</f>
        <v/>
      </c>
      <c r="I10" s="109" t="str">
        <f t="shared" si="0"/>
        <v/>
      </c>
    </row>
    <row r="11" spans="2:25" ht="61.5" customHeight="1">
      <c r="B11" s="98" t="s">
        <v>62</v>
      </c>
      <c r="C11" s="120"/>
      <c r="D11" s="120"/>
      <c r="E11" s="106" t="str">
        <f t="shared" si="1"/>
        <v/>
      </c>
      <c r="F11" s="110">
        <v>1</v>
      </c>
      <c r="G11" s="106" t="str">
        <f t="shared" si="2"/>
        <v/>
      </c>
      <c r="H11" s="109" t="str">
        <f>IF(G11="","",IF(G11&gt;=0.9,5,IF(G11&gt;=0.75,4,IF(G11&gt;=0.6,3,IF(G11&gt;=0.5,2,1)))))</f>
        <v/>
      </c>
      <c r="I11" s="109" t="str">
        <f t="shared" si="0"/>
        <v/>
      </c>
    </row>
    <row r="12" spans="2:25" ht="40.5">
      <c r="B12" s="98" t="s">
        <v>51</v>
      </c>
      <c r="C12" s="120"/>
      <c r="D12" s="120"/>
      <c r="E12" s="106" t="str">
        <f t="shared" si="1"/>
        <v/>
      </c>
      <c r="F12" s="110">
        <v>1</v>
      </c>
      <c r="G12" s="106" t="str">
        <f t="shared" si="2"/>
        <v/>
      </c>
      <c r="H12" s="109" t="str">
        <f>IF(G12="","",IF(G12&gt;=0.9,5,IF(G12&gt;=0.75,4,IF(G12&gt;=0.6,3,IF(G12&gt;=0.5,2,1)))))</f>
        <v/>
      </c>
      <c r="I12" s="109" t="str">
        <f t="shared" si="0"/>
        <v/>
      </c>
    </row>
    <row r="13" spans="2:25" ht="21">
      <c r="B13" s="98" t="s">
        <v>49</v>
      </c>
      <c r="C13" s="120"/>
      <c r="D13" s="120"/>
      <c r="E13" s="106" t="str">
        <f t="shared" si="1"/>
        <v/>
      </c>
      <c r="F13" s="110">
        <v>1</v>
      </c>
      <c r="G13" s="106" t="str">
        <f t="shared" si="2"/>
        <v/>
      </c>
      <c r="H13" s="109" t="str">
        <f>IF(G13="","",IF(G13&gt;=0.9,5,IF(G13&gt;=0.75,4,IF(G13&gt;=0.6,3,IF(G13&gt;=0.5,2,1)))))</f>
        <v/>
      </c>
      <c r="I13" s="109" t="str">
        <f t="shared" si="0"/>
        <v/>
      </c>
    </row>
    <row r="14" spans="2:25" ht="40.5" customHeight="1" thickBot="1">
      <c r="B14" s="99" t="s">
        <v>63</v>
      </c>
      <c r="C14" s="121"/>
      <c r="D14" s="121"/>
      <c r="E14" s="106" t="str">
        <f t="shared" si="1"/>
        <v/>
      </c>
      <c r="F14" s="111">
        <v>1</v>
      </c>
      <c r="G14" s="106" t="str">
        <f t="shared" si="2"/>
        <v/>
      </c>
      <c r="H14" s="122" t="str">
        <f>IF(G14="","",IF(G14&gt;=0.9,5,IF(G14&gt;=0.75,4,IF(G14&gt;=0.6,3,IF(G14&gt;=0.5,2,1)))))</f>
        <v/>
      </c>
      <c r="I14" s="113" t="str">
        <f t="shared" si="0"/>
        <v/>
      </c>
    </row>
    <row r="15" spans="2:25" ht="42" customHeight="1" thickBot="1">
      <c r="B15" s="115" t="s">
        <v>81</v>
      </c>
      <c r="C15" s="116"/>
      <c r="D15" s="116"/>
      <c r="E15" s="117"/>
      <c r="F15" s="101">
        <f>SUM(F16:F19)</f>
        <v>5</v>
      </c>
      <c r="G15" s="102">
        <f>SUM(G16:G19)</f>
        <v>0</v>
      </c>
      <c r="H15" s="104" t="str">
        <f>IF(G15=0,"",IF(G15&gt;=4.5,5,IF(G15&gt;=3.75,4,IF(G15&gt;=3,3,IF(G15&gt;=2.5,2,1)))))</f>
        <v/>
      </c>
      <c r="I15" s="104" t="str">
        <f>IF(H15="","",IF(H15=5,"ดีเยี่ยม",IF(H15=4,"ดีมาก",IF(H15=3,"ดี",IF(H15=2,"พอใช้","ปรับปรุง")))))</f>
        <v/>
      </c>
    </row>
    <row r="16" spans="2:25" ht="21">
      <c r="B16" s="97" t="s">
        <v>53</v>
      </c>
      <c r="C16" s="119"/>
      <c r="D16" s="119"/>
      <c r="E16" s="106" t="str">
        <f t="shared" si="1"/>
        <v/>
      </c>
      <c r="F16" s="112">
        <v>2</v>
      </c>
      <c r="G16" s="106" t="str">
        <f t="shared" ref="G16:G19" si="3">IF(E16="","",F16*E16/100)</f>
        <v/>
      </c>
      <c r="H16" s="109" t="str">
        <f>IF(G16="","",IF(G16&gt;=1.8,5,IF(G16&gt;=1.5,4,IF(G16&gt;=1.2,3,IF(G16&gt;=1,2,1)))))</f>
        <v/>
      </c>
      <c r="I16" s="107" t="str">
        <f t="shared" ref="I16:I19" si="4">IF(H16="","",IF(H16=5,"ดีเยี่ยม",IF(H16=4,"ดีมาก",IF(H16=3,"ดี",IF(H16=2,"พอใช้","ปรับปรุง")))))</f>
        <v/>
      </c>
    </row>
    <row r="17" spans="2:9" ht="20.25" customHeight="1">
      <c r="B17" s="98" t="s">
        <v>64</v>
      </c>
      <c r="C17" s="119"/>
      <c r="D17" s="119"/>
      <c r="E17" s="106" t="str">
        <f t="shared" si="1"/>
        <v/>
      </c>
      <c r="F17" s="110">
        <v>1</v>
      </c>
      <c r="G17" s="106" t="str">
        <f t="shared" si="3"/>
        <v/>
      </c>
      <c r="H17" s="109" t="str">
        <f>IF(G17="","",IF(G17&gt;=0.9,5,IF(G17&gt;=0.75,4,IF(G17&gt;=0.6,3,IF(G17&gt;=0.5,2,1)))))</f>
        <v/>
      </c>
      <c r="I17" s="109" t="str">
        <f t="shared" si="4"/>
        <v/>
      </c>
    </row>
    <row r="18" spans="2:9" ht="21" customHeight="1">
      <c r="B18" s="98" t="s">
        <v>65</v>
      </c>
      <c r="C18" s="119"/>
      <c r="D18" s="119"/>
      <c r="E18" s="106" t="str">
        <f t="shared" si="1"/>
        <v/>
      </c>
      <c r="F18" s="110">
        <v>1</v>
      </c>
      <c r="G18" s="106" t="str">
        <f t="shared" si="3"/>
        <v/>
      </c>
      <c r="H18" s="109" t="str">
        <f>IF(G18="","",IF(G18&gt;=0.9,5,IF(G18&gt;=0.75,4,IF(G18&gt;=0.6,3,IF(G18&gt;=0.5,2,1)))))</f>
        <v/>
      </c>
      <c r="I18" s="109" t="str">
        <f t="shared" si="4"/>
        <v/>
      </c>
    </row>
    <row r="19" spans="2:9" ht="41.25" thickBot="1">
      <c r="B19" s="98" t="s">
        <v>66</v>
      </c>
      <c r="C19" s="119"/>
      <c r="D19" s="119"/>
      <c r="E19" s="106" t="str">
        <f t="shared" si="1"/>
        <v/>
      </c>
      <c r="F19" s="110">
        <v>1</v>
      </c>
      <c r="G19" s="106" t="str">
        <f t="shared" si="3"/>
        <v/>
      </c>
      <c r="H19" s="109" t="str">
        <f>IF(G19="","",IF(G19&gt;=0.9,5,IF(G19&gt;=0.75,4,IF(G19&gt;=0.6,3,IF(G19&gt;=0.5,2,1)))))</f>
        <v/>
      </c>
      <c r="I19" s="109" t="str">
        <f t="shared" si="4"/>
        <v/>
      </c>
    </row>
    <row r="20" spans="2:9" ht="68.25" customHeight="1" thickBot="1">
      <c r="B20" s="115" t="s">
        <v>76</v>
      </c>
      <c r="C20" s="116"/>
      <c r="D20" s="116"/>
      <c r="E20" s="117"/>
      <c r="F20" s="101">
        <f>SUM(F21:F24)</f>
        <v>5</v>
      </c>
      <c r="G20" s="102">
        <f>SUM(G21:G24)</f>
        <v>0</v>
      </c>
      <c r="H20" s="104" t="str">
        <f>IF(G20=0,"",IF(G20&gt;=4.5,5,IF(G20&gt;=3.75,4,IF(G20&gt;=3,3,IF(G20&gt;=2.5,2,1)))))</f>
        <v/>
      </c>
      <c r="I20" s="104" t="str">
        <f>IF(H20="","",IF(H20=5,"ดีเยี่ยม",IF(H20=4,"ดีมาก",IF(H20=3,"ดี",IF(H20=2,"พอใช้","ปรับปรุง")))))</f>
        <v/>
      </c>
    </row>
    <row r="21" spans="2:9" ht="43.5" customHeight="1">
      <c r="B21" s="97" t="s">
        <v>75</v>
      </c>
      <c r="C21" s="119"/>
      <c r="D21" s="119"/>
      <c r="E21" s="106" t="str">
        <f t="shared" si="1"/>
        <v/>
      </c>
      <c r="F21" s="112">
        <v>2</v>
      </c>
      <c r="G21" s="106" t="str">
        <f t="shared" ref="G21:G24" si="5">IF(E21="","",F21*E21/100)</f>
        <v/>
      </c>
      <c r="H21" s="109" t="str">
        <f>IF(G21="","",IF(G21&gt;=1.8,5,IF(G21&gt;=1.5,4,IF(G21&gt;=1.2,3,IF(G21&gt;=1,2,1)))))</f>
        <v/>
      </c>
      <c r="I21" s="107" t="str">
        <f t="shared" ref="I21:I29" si="6">IF(H21="","",IF(H21=5,"ดีเยี่ยม",IF(H21=4,"ดีมาก",IF(H21=3,"ดี",IF(H21=2,"พอใช้","ปรับปรุง")))))</f>
        <v/>
      </c>
    </row>
    <row r="22" spans="2:9" ht="41.25" customHeight="1">
      <c r="B22" s="98" t="s">
        <v>74</v>
      </c>
      <c r="C22" s="119"/>
      <c r="D22" s="119"/>
      <c r="E22" s="106" t="str">
        <f t="shared" si="1"/>
        <v/>
      </c>
      <c r="F22" s="110">
        <v>1</v>
      </c>
      <c r="G22" s="106" t="str">
        <f t="shared" si="5"/>
        <v/>
      </c>
      <c r="H22" s="109" t="str">
        <f>IF(G22="","",IF(G22&gt;=0.9,5,IF(G22&gt;=0.75,4,IF(G22&gt;=0.6,3,IF(G22&gt;=0.5,2,1)))))</f>
        <v/>
      </c>
      <c r="I22" s="109" t="str">
        <f t="shared" si="6"/>
        <v/>
      </c>
    </row>
    <row r="23" spans="2:9" ht="43.5" customHeight="1">
      <c r="B23" s="98" t="s">
        <v>73</v>
      </c>
      <c r="C23" s="119"/>
      <c r="D23" s="119"/>
      <c r="E23" s="106" t="str">
        <f t="shared" si="1"/>
        <v/>
      </c>
      <c r="F23" s="110">
        <v>1</v>
      </c>
      <c r="G23" s="106" t="str">
        <f t="shared" si="5"/>
        <v/>
      </c>
      <c r="H23" s="109" t="str">
        <f>IF(G23="","",IF(G23&gt;=0.9,5,IF(G23&gt;=0.75,4,IF(G23&gt;=0.6,3,IF(G23&gt;=0.5,2,1)))))</f>
        <v/>
      </c>
      <c r="I23" s="109" t="str">
        <f t="shared" si="6"/>
        <v/>
      </c>
    </row>
    <row r="24" spans="2:9" ht="21.75" customHeight="1" thickBot="1">
      <c r="B24" s="98" t="s">
        <v>72</v>
      </c>
      <c r="C24" s="119"/>
      <c r="D24" s="119"/>
      <c r="E24" s="106" t="str">
        <f t="shared" si="1"/>
        <v/>
      </c>
      <c r="F24" s="110">
        <v>1</v>
      </c>
      <c r="G24" s="106" t="str">
        <f t="shared" si="5"/>
        <v/>
      </c>
      <c r="H24" s="109" t="str">
        <f>IF(G24="","",IF(G24&gt;=0.9,5,IF(G24&gt;=0.75,4,IF(G24&gt;=0.6,3,IF(G24&gt;=0.5,2,1)))))</f>
        <v/>
      </c>
      <c r="I24" s="113" t="str">
        <f t="shared" si="6"/>
        <v/>
      </c>
    </row>
    <row r="25" spans="2:9" ht="63" customHeight="1" thickBot="1">
      <c r="B25" s="115" t="s">
        <v>77</v>
      </c>
      <c r="C25" s="116"/>
      <c r="D25" s="116"/>
      <c r="E25" s="117"/>
      <c r="F25" s="101">
        <f>SUM(F26:F29)</f>
        <v>5</v>
      </c>
      <c r="G25" s="102">
        <f>SUM(G26:G29)</f>
        <v>0</v>
      </c>
      <c r="H25" s="104" t="str">
        <f>IF(G25=0,"",IF(G25&gt;=4.5,5,IF(G25&gt;=3.75,4,IF(G25&gt;=3,3,IF(G25&gt;=2.5,2,1)))))</f>
        <v/>
      </c>
      <c r="I25" s="104" t="str">
        <f>IF(H25="","",IF(H25=5,"ดีเยี่ยม",IF(H25=4,"ดีมาก",IF(H25=3,"ดี",IF(H25=2,"พอใช้","ปรับปรุง")))))</f>
        <v/>
      </c>
    </row>
    <row r="26" spans="2:9" ht="42" customHeight="1">
      <c r="B26" s="97" t="s">
        <v>78</v>
      </c>
      <c r="C26" s="119"/>
      <c r="D26" s="119"/>
      <c r="E26" s="106" t="str">
        <f t="shared" si="1"/>
        <v/>
      </c>
      <c r="F26" s="112">
        <v>2</v>
      </c>
      <c r="G26" s="106" t="str">
        <f t="shared" ref="G26:G29" si="7">IF(E26="","",F26*E26/100)</f>
        <v/>
      </c>
      <c r="H26" s="109" t="str">
        <f>IF(G26="","",IF(G26&gt;=1.8,5,IF(G26&gt;=1.5,4,IF(G26&gt;=1.2,3,IF(G26&gt;=1,2,1)))))</f>
        <v/>
      </c>
      <c r="I26" s="107" t="str">
        <f t="shared" si="6"/>
        <v/>
      </c>
    </row>
    <row r="27" spans="2:9" ht="39" customHeight="1">
      <c r="B27" s="98" t="s">
        <v>54</v>
      </c>
      <c r="C27" s="119"/>
      <c r="D27" s="119"/>
      <c r="E27" s="106" t="str">
        <f t="shared" si="1"/>
        <v/>
      </c>
      <c r="F27" s="110">
        <v>1</v>
      </c>
      <c r="G27" s="106" t="str">
        <f t="shared" si="7"/>
        <v/>
      </c>
      <c r="H27" s="109" t="str">
        <f>IF(G27="","",IF(G27&gt;=0.9,5,IF(G27&gt;=0.75,4,IF(G27&gt;=0.6,3,IF(G27&gt;=0.5,2,1)))))</f>
        <v/>
      </c>
      <c r="I27" s="109" t="str">
        <f t="shared" si="6"/>
        <v/>
      </c>
    </row>
    <row r="28" spans="2:9" ht="40.5" customHeight="1">
      <c r="B28" s="98" t="s">
        <v>80</v>
      </c>
      <c r="C28" s="119"/>
      <c r="D28" s="119"/>
      <c r="E28" s="106" t="str">
        <f t="shared" si="1"/>
        <v/>
      </c>
      <c r="F28" s="110">
        <v>1</v>
      </c>
      <c r="G28" s="106" t="str">
        <f t="shared" si="7"/>
        <v/>
      </c>
      <c r="H28" s="109" t="str">
        <f>IF(G28="","",IF(G28&gt;=0.9,5,IF(G28&gt;=0.75,4,IF(G28&gt;=0.6,3,IF(G28&gt;=0.5,2,1)))))</f>
        <v/>
      </c>
      <c r="I28" s="109" t="str">
        <f t="shared" si="6"/>
        <v/>
      </c>
    </row>
    <row r="29" spans="2:9" ht="22.5" customHeight="1" thickBot="1">
      <c r="B29" s="98" t="s">
        <v>79</v>
      </c>
      <c r="C29" s="119"/>
      <c r="D29" s="119"/>
      <c r="E29" s="106" t="str">
        <f t="shared" si="1"/>
        <v/>
      </c>
      <c r="F29" s="110">
        <v>1</v>
      </c>
      <c r="G29" s="106" t="str">
        <f t="shared" si="7"/>
        <v/>
      </c>
      <c r="H29" s="109" t="str">
        <f>IF(G29="","",IF(G29&gt;=0.9,5,IF(G29&gt;=0.75,4,IF(G29&gt;=0.6,3,IF(G29&gt;=0.5,2,1)))))</f>
        <v/>
      </c>
      <c r="I29" s="113" t="str">
        <f t="shared" si="6"/>
        <v/>
      </c>
    </row>
    <row r="30" spans="2:9" ht="44.25" customHeight="1" thickBot="1">
      <c r="B30" s="115" t="s">
        <v>67</v>
      </c>
      <c r="C30" s="116"/>
      <c r="D30" s="116"/>
      <c r="E30" s="117"/>
      <c r="F30" s="101">
        <f>SUM(F31:F34)</f>
        <v>5</v>
      </c>
      <c r="G30" s="102">
        <f>SUM(G31:G34)</f>
        <v>0</v>
      </c>
      <c r="H30" s="104" t="str">
        <f>IF(G30=0,"",IF(G30&gt;=4.5,5,IF(G30&gt;=3.75,4,IF(G30&gt;=3,3,IF(G30&gt;=2.5,2,1)))))</f>
        <v/>
      </c>
      <c r="I30" s="104" t="str">
        <f>IF(H30="","",IF(H30=5,"ดีเยี่ยม",IF(H30=4,"ดีมาก",IF(H30=3,"ดี",IF(H30=2,"พอใช้","ปรับปรุง")))))</f>
        <v/>
      </c>
    </row>
    <row r="31" spans="2:9" ht="43.5" customHeight="1">
      <c r="B31" s="97" t="s">
        <v>68</v>
      </c>
      <c r="C31" s="88"/>
      <c r="D31" s="88"/>
      <c r="E31" s="95"/>
      <c r="F31" s="112">
        <v>1</v>
      </c>
      <c r="G31" s="106" t="str">
        <f>IF(E31="","",E31*F31/5)</f>
        <v/>
      </c>
      <c r="H31" s="109" t="str">
        <f>IF(G31="","",IF(G31=1,5,IF(G31=0.8,4,IF(G31=0.6,3,IF(G31=0.4,2,IF(G31=0.2,1))))))</f>
        <v/>
      </c>
      <c r="I31" s="109" t="str">
        <f t="shared" ref="I31:I34" si="8">IF(H31="","",IF(H31=5,"ดีเยี่ยม",IF(H31=4,"ดีมาก",IF(H31=3,"ดี",IF(H31=2,"พอใช้","ปรับปรุง")))))</f>
        <v/>
      </c>
    </row>
    <row r="32" spans="2:9" ht="42" customHeight="1">
      <c r="B32" s="98" t="s">
        <v>69</v>
      </c>
      <c r="C32" s="89"/>
      <c r="D32" s="89"/>
      <c r="E32" s="96"/>
      <c r="F32" s="110">
        <v>1</v>
      </c>
      <c r="G32" s="106" t="str">
        <f t="shared" ref="G32:G34" si="9">IF(E32="","",E32*F32/5)</f>
        <v/>
      </c>
      <c r="H32" s="109" t="str">
        <f>IF(G32="","",IF(G32=1,5,IF(G32=0.8,4,IF(G32=0.6,3,IF(G32=0.4,2,IF(G32=0.2,1))))))</f>
        <v/>
      </c>
      <c r="I32" s="109" t="str">
        <f t="shared" si="8"/>
        <v/>
      </c>
    </row>
    <row r="33" spans="2:9" ht="43.5" customHeight="1">
      <c r="B33" s="98" t="s">
        <v>70</v>
      </c>
      <c r="C33" s="89"/>
      <c r="D33" s="89"/>
      <c r="E33" s="96"/>
      <c r="F33" s="110">
        <v>2</v>
      </c>
      <c r="G33" s="106" t="str">
        <f t="shared" si="9"/>
        <v/>
      </c>
      <c r="H33" s="109" t="str">
        <f>IF(G33="","",IF(G33=2,5,IF(G33=1.6,4,IF(G33=1.2,3,IF(G33=0.8,2,IF(G33=0.4,1,0))))))</f>
        <v/>
      </c>
      <c r="I33" s="109" t="str">
        <f t="shared" si="8"/>
        <v/>
      </c>
    </row>
    <row r="34" spans="2:9" ht="24" customHeight="1" thickBot="1">
      <c r="B34" s="98" t="s">
        <v>71</v>
      </c>
      <c r="C34" s="89"/>
      <c r="D34" s="89"/>
      <c r="E34" s="96"/>
      <c r="F34" s="110">
        <v>1</v>
      </c>
      <c r="G34" s="106" t="str">
        <f t="shared" si="9"/>
        <v/>
      </c>
      <c r="H34" s="109" t="str">
        <f>IF(G34="","",IF(G34=1,5,IF(G34=0.8,4,IF(G34=0.6,3,IF(G34=0.4,2,IF(G34=0.2,1))))))</f>
        <v/>
      </c>
      <c r="I34" s="109" t="str">
        <f t="shared" si="8"/>
        <v/>
      </c>
    </row>
    <row r="35" spans="2:9" ht="66.75" customHeight="1" thickBot="1">
      <c r="B35" s="115" t="s">
        <v>55</v>
      </c>
      <c r="C35" s="116"/>
      <c r="D35" s="116"/>
      <c r="E35" s="117"/>
      <c r="F35" s="101">
        <f>SUM(F36:F39)</f>
        <v>5</v>
      </c>
      <c r="G35" s="102">
        <f>SUM(G36:G39)</f>
        <v>0</v>
      </c>
      <c r="H35" s="104" t="str">
        <f>IF(G35=0,"",IF(G35&gt;=4.5,5,IF(G35&gt;=3.75,4,IF(G35&gt;=3,3,IF(G35&gt;=2.5,2,1)))))</f>
        <v/>
      </c>
      <c r="I35" s="104" t="str">
        <f>IF(H35="","",IF(H35=5,"ดีเยี่ยม",IF(H35=4,"ดีมาก",IF(H35=3,"ดี",IF(H35=2,"พอใช้","ปรับปรุง")))))</f>
        <v/>
      </c>
    </row>
    <row r="36" spans="2:9" ht="21">
      <c r="B36" s="97" t="s">
        <v>56</v>
      </c>
      <c r="C36" s="119"/>
      <c r="D36" s="119"/>
      <c r="E36" s="106" t="str">
        <f t="shared" ref="E36:E39" si="10">IF(D36="","",D36*100/C36)</f>
        <v/>
      </c>
      <c r="F36" s="112">
        <v>2</v>
      </c>
      <c r="G36" s="106" t="str">
        <f t="shared" ref="G36:G39" si="11">IF(E36="","",F36*E36/100)</f>
        <v/>
      </c>
      <c r="H36" s="109" t="str">
        <f>IF(G36="","",IF(G36&gt;=1.8,5,IF(G36&gt;=1.5,4,IF(G36&gt;=1.2,3,IF(G36&gt;=1,2,1)))))</f>
        <v/>
      </c>
      <c r="I36" s="107" t="str">
        <f t="shared" ref="I36:I39" si="12">IF(H36="","",IF(H36=5,"ดีเยี่ยม",IF(H36=4,"ดีมาก",IF(H36=3,"ดี",IF(H36=2,"พอใช้","ปรับปรุง")))))</f>
        <v/>
      </c>
    </row>
    <row r="37" spans="2:9" ht="42" customHeight="1">
      <c r="B37" s="98" t="s">
        <v>57</v>
      </c>
      <c r="C37" s="119"/>
      <c r="D37" s="119"/>
      <c r="E37" s="106" t="str">
        <f t="shared" si="10"/>
        <v/>
      </c>
      <c r="F37" s="110">
        <v>1</v>
      </c>
      <c r="G37" s="106" t="str">
        <f t="shared" si="11"/>
        <v/>
      </c>
      <c r="H37" s="109" t="str">
        <f>IF(G37="","",IF(G37&gt;=0.9,5,IF(G37&gt;=0.75,4,IF(G37&gt;=0.6,3,IF(G37&gt;=0.5,2,1)))))</f>
        <v/>
      </c>
      <c r="I37" s="109" t="str">
        <f t="shared" si="12"/>
        <v/>
      </c>
    </row>
    <row r="38" spans="2:9" ht="22.5" customHeight="1">
      <c r="B38" s="98" t="s">
        <v>58</v>
      </c>
      <c r="C38" s="119"/>
      <c r="D38" s="119"/>
      <c r="E38" s="106" t="str">
        <f t="shared" si="10"/>
        <v/>
      </c>
      <c r="F38" s="110">
        <v>1</v>
      </c>
      <c r="G38" s="106" t="str">
        <f t="shared" si="11"/>
        <v/>
      </c>
      <c r="H38" s="109" t="str">
        <f>IF(G38="","",IF(G38&gt;=0.9,5,IF(G38&gt;=0.75,4,IF(G38&gt;=0.6,3,IF(G38&gt;=0.5,2,1)))))</f>
        <v/>
      </c>
      <c r="I38" s="109" t="str">
        <f t="shared" si="12"/>
        <v/>
      </c>
    </row>
    <row r="39" spans="2:9" ht="41.25" thickBot="1">
      <c r="B39" s="99" t="s">
        <v>59</v>
      </c>
      <c r="C39" s="121"/>
      <c r="D39" s="121"/>
      <c r="E39" s="118" t="str">
        <f t="shared" si="10"/>
        <v/>
      </c>
      <c r="F39" s="111">
        <v>1</v>
      </c>
      <c r="G39" s="118" t="str">
        <f t="shared" si="11"/>
        <v/>
      </c>
      <c r="H39" s="113" t="str">
        <f>IF(G39="","",IF(G39&gt;=0.9,5,IF(G39&gt;=0.75,4,IF(G39&gt;=0.6,3,IF(G39&gt;=0.5,2,1)))))</f>
        <v/>
      </c>
      <c r="I39" s="113" t="str">
        <f t="shared" si="12"/>
        <v/>
      </c>
    </row>
    <row r="40" spans="2:9" ht="27" customHeight="1" thickBot="1">
      <c r="B40" s="148" t="s">
        <v>124</v>
      </c>
      <c r="C40" s="168"/>
      <c r="D40" s="168"/>
      <c r="E40" s="149"/>
      <c r="F40" s="143">
        <v>50</v>
      </c>
      <c r="G40" s="144">
        <f>SUM(G41,G51,G58,G62,G69,G73)</f>
        <v>0</v>
      </c>
      <c r="H40" s="92" t="str">
        <f>IF(G40=0,"",IF(G40&gt;=45,5,IF(G40&gt;=37.5,4,IF(G40&gt;=30,3,IF(G40&gt;=25,2,1)))))</f>
        <v/>
      </c>
      <c r="I40" s="93" t="str">
        <f>IF(H40="","",IF(H40=5,"ดีเยี่ยม",IF(H40=4,"ดีมาก",IF(H40=3,"ดี",IF(H40=2,"พอใช้","ปรับปรุง")))))</f>
        <v/>
      </c>
    </row>
    <row r="41" spans="2:9" ht="45" customHeight="1" thickBot="1">
      <c r="B41" s="115" t="s">
        <v>138</v>
      </c>
      <c r="C41" s="116"/>
      <c r="D41" s="116"/>
      <c r="E41" s="117"/>
      <c r="F41" s="101">
        <f>SUM(F42:F50)</f>
        <v>10</v>
      </c>
      <c r="G41" s="102">
        <f>SUM(G42:G50)</f>
        <v>0</v>
      </c>
      <c r="H41" s="104" t="str">
        <f>IF(G41=0,"",IF(G41&gt;=9,5,IF(G41&gt;=7.5,4,IF(G41&gt;=6,3,IF(G41&gt;=5,2,1)))))</f>
        <v/>
      </c>
      <c r="I41" s="104" t="str">
        <f>IF(H41="","",IF(H41=5,"ดีเยี่ยม",IF(H41=4,"ดีมาก",IF(H41=3,"ดี",IF(H41=2,"พอใช้","ปรับปรุง")))))</f>
        <v/>
      </c>
    </row>
    <row r="42" spans="2:9" ht="60.75">
      <c r="B42" s="97" t="s">
        <v>139</v>
      </c>
      <c r="C42" s="119"/>
      <c r="D42" s="119"/>
      <c r="E42" s="106" t="str">
        <f t="shared" ref="E42:E43" si="13">IF(D42="","",D42*100/C42)</f>
        <v/>
      </c>
      <c r="F42" s="110">
        <v>1</v>
      </c>
      <c r="G42" s="106" t="str">
        <f t="shared" ref="G42:G43" si="14">IF(E42="","",F42*E42/100)</f>
        <v/>
      </c>
      <c r="H42" s="109" t="str">
        <f t="shared" ref="H42:H43" si="15">IF(G42="","",IF(G42&gt;=0.9,5,IF(G42&gt;=0.75,4,IF(G42&gt;=0.6,3,IF(G42&gt;=0.5,2,1)))))</f>
        <v/>
      </c>
      <c r="I42" s="109" t="str">
        <f t="shared" ref="I42:I43" si="16">IF(H42="","",IF(H42=5,"ดีเยี่ยม",IF(H42=4,"ดีมาก",IF(H42=3,"ดี",IF(H42=2,"พอใช้","ปรับปรุง")))))</f>
        <v/>
      </c>
    </row>
    <row r="43" spans="2:9" ht="60.75">
      <c r="B43" s="97" t="s">
        <v>140</v>
      </c>
      <c r="C43" s="119"/>
      <c r="D43" s="119"/>
      <c r="E43" s="106" t="str">
        <f t="shared" si="13"/>
        <v/>
      </c>
      <c r="F43" s="110">
        <v>1</v>
      </c>
      <c r="G43" s="106" t="str">
        <f t="shared" si="14"/>
        <v/>
      </c>
      <c r="H43" s="109" t="str">
        <f t="shared" si="15"/>
        <v/>
      </c>
      <c r="I43" s="109" t="str">
        <f t="shared" si="16"/>
        <v/>
      </c>
    </row>
    <row r="44" spans="2:9" ht="40.5">
      <c r="B44" s="97" t="s">
        <v>141</v>
      </c>
      <c r="C44" s="119"/>
      <c r="D44" s="119"/>
      <c r="E44" s="106" t="str">
        <f t="shared" ref="E44:E47" si="17">IF(D44="","",D44*100/C44)</f>
        <v/>
      </c>
      <c r="F44" s="112">
        <v>2</v>
      </c>
      <c r="G44" s="106" t="str">
        <f t="shared" ref="G44:G47" si="18">IF(E44="","",F44*E44/100)</f>
        <v/>
      </c>
      <c r="H44" s="109" t="str">
        <f>IF(G44="","",IF(G44&gt;=1.8,5,IF(G44&gt;=1.5,4,IF(G44&gt;=1.2,3,IF(G44&gt;=1,2,1)))))</f>
        <v/>
      </c>
      <c r="I44" s="109" t="str">
        <f t="shared" ref="I44:I47" si="19">IF(H44="","",IF(H44=5,"ดีเยี่ยม",IF(H44=4,"ดีมาก",IF(H44=3,"ดี",IF(H44=2,"พอใช้","ปรับปรุง")))))</f>
        <v/>
      </c>
    </row>
    <row r="45" spans="2:9" ht="60.75">
      <c r="B45" s="97" t="s">
        <v>144</v>
      </c>
      <c r="C45" s="119"/>
      <c r="D45" s="119"/>
      <c r="E45" s="106" t="str">
        <f t="shared" si="17"/>
        <v/>
      </c>
      <c r="F45" s="110">
        <v>1</v>
      </c>
      <c r="G45" s="106" t="str">
        <f t="shared" si="18"/>
        <v/>
      </c>
      <c r="H45" s="109" t="str">
        <f t="shared" ref="H45:H47" si="20">IF(G45="","",IF(G45&gt;=0.9,5,IF(G45&gt;=0.75,4,IF(G45&gt;=0.6,3,IF(G45&gt;=0.5,2,1)))))</f>
        <v/>
      </c>
      <c r="I45" s="109" t="str">
        <f t="shared" si="19"/>
        <v/>
      </c>
    </row>
    <row r="46" spans="2:9" ht="40.5">
      <c r="B46" s="97" t="s">
        <v>143</v>
      </c>
      <c r="C46" s="119"/>
      <c r="D46" s="119"/>
      <c r="E46" s="106" t="str">
        <f t="shared" si="17"/>
        <v/>
      </c>
      <c r="F46" s="110">
        <v>1</v>
      </c>
      <c r="G46" s="106" t="str">
        <f t="shared" si="18"/>
        <v/>
      </c>
      <c r="H46" s="109" t="str">
        <f t="shared" si="20"/>
        <v/>
      </c>
      <c r="I46" s="109" t="str">
        <f t="shared" si="19"/>
        <v/>
      </c>
    </row>
    <row r="47" spans="2:9" ht="60.75">
      <c r="B47" s="97" t="s">
        <v>142</v>
      </c>
      <c r="C47" s="119"/>
      <c r="D47" s="119"/>
      <c r="E47" s="106" t="str">
        <f t="shared" si="17"/>
        <v/>
      </c>
      <c r="F47" s="110">
        <v>1</v>
      </c>
      <c r="G47" s="106" t="str">
        <f t="shared" si="18"/>
        <v/>
      </c>
      <c r="H47" s="109" t="str">
        <f t="shared" si="20"/>
        <v/>
      </c>
      <c r="I47" s="109" t="str">
        <f t="shared" si="19"/>
        <v/>
      </c>
    </row>
    <row r="48" spans="2:9" ht="42" customHeight="1">
      <c r="B48" s="98" t="s">
        <v>145</v>
      </c>
      <c r="C48" s="119"/>
      <c r="D48" s="119"/>
      <c r="E48" s="106" t="str">
        <f t="shared" ref="E48:E50" si="21">IF(D48="","",D48*100/C48)</f>
        <v/>
      </c>
      <c r="F48" s="110">
        <v>1</v>
      </c>
      <c r="G48" s="106" t="str">
        <f t="shared" ref="G48:G50" si="22">IF(E48="","",F48*E48/100)</f>
        <v/>
      </c>
      <c r="H48" s="109" t="str">
        <f>IF(G48="","",IF(G48&gt;=0.9,5,IF(G48&gt;=0.75,4,IF(G48&gt;=0.6,3,IF(G48&gt;=0.5,2,1)))))</f>
        <v/>
      </c>
      <c r="I48" s="109" t="str">
        <f t="shared" ref="I48:I50" si="23">IF(H48="","",IF(H48=5,"ดีเยี่ยม",IF(H48=4,"ดีมาก",IF(H48=3,"ดี",IF(H48=2,"พอใช้","ปรับปรุง")))))</f>
        <v/>
      </c>
    </row>
    <row r="49" spans="2:9" ht="39" customHeight="1">
      <c r="B49" s="98" t="s">
        <v>146</v>
      </c>
      <c r="C49" s="119"/>
      <c r="D49" s="119"/>
      <c r="E49" s="106" t="str">
        <f t="shared" si="21"/>
        <v/>
      </c>
      <c r="F49" s="110">
        <v>1</v>
      </c>
      <c r="G49" s="106" t="str">
        <f t="shared" si="22"/>
        <v/>
      </c>
      <c r="H49" s="109" t="str">
        <f>IF(G49="","",IF(G49&gt;=0.9,5,IF(G49&gt;=0.75,4,IF(G49&gt;=0.6,3,IF(G49&gt;=0.5,2,1)))))</f>
        <v/>
      </c>
      <c r="I49" s="109" t="str">
        <f t="shared" si="23"/>
        <v/>
      </c>
    </row>
    <row r="50" spans="2:9" ht="41.25" thickBot="1">
      <c r="B50" s="99" t="s">
        <v>147</v>
      </c>
      <c r="C50" s="121"/>
      <c r="D50" s="121"/>
      <c r="E50" s="118" t="str">
        <f t="shared" si="21"/>
        <v/>
      </c>
      <c r="F50" s="111">
        <v>1</v>
      </c>
      <c r="G50" s="118" t="str">
        <f t="shared" si="22"/>
        <v/>
      </c>
      <c r="H50" s="113" t="str">
        <f>IF(G50="","",IF(G50&gt;=0.9,5,IF(G50&gt;=0.75,4,IF(G50&gt;=0.6,3,IF(G50&gt;=0.5,2,1)))))</f>
        <v/>
      </c>
      <c r="I50" s="113" t="str">
        <f t="shared" si="23"/>
        <v/>
      </c>
    </row>
    <row r="51" spans="2:9" ht="45" customHeight="1" thickBot="1">
      <c r="B51" s="115" t="s">
        <v>163</v>
      </c>
      <c r="C51" s="116"/>
      <c r="D51" s="116"/>
      <c r="E51" s="117"/>
      <c r="F51" s="101">
        <f>SUM(F52:F57)</f>
        <v>10</v>
      </c>
      <c r="G51" s="102">
        <f>SUM(G52:G57)</f>
        <v>0</v>
      </c>
      <c r="H51" s="104" t="str">
        <f>IF(G51=0,"",IF(G51&gt;=9,5,IF(G51&gt;=7.5,4,IF(G51&gt;=6,3,IF(G51&gt;=5,2,1)))))</f>
        <v/>
      </c>
      <c r="I51" s="104" t="str">
        <f>IF(H51="","",IF(H51=5,"ดีเยี่ยม",IF(H51=4,"ดีมาก",IF(H51=3,"ดี",IF(H51=2,"พอใช้","ปรับปรุง")))))</f>
        <v/>
      </c>
    </row>
    <row r="52" spans="2:9" ht="40.5">
      <c r="B52" s="97" t="s">
        <v>156</v>
      </c>
      <c r="C52" s="88"/>
      <c r="D52" s="88"/>
      <c r="E52" s="119"/>
      <c r="F52" s="110">
        <v>1</v>
      </c>
      <c r="G52" s="106" t="str">
        <f t="shared" ref="G52:G57" si="24">IF(E52="","",F52*E52/5)</f>
        <v/>
      </c>
      <c r="H52" s="109" t="str">
        <f>IF(G52="","",IF(G52&gt;=1,5,IF(G52&gt;=0.8,4,IF(G52&gt;=0.6,3,IF(G52&gt;=0.4,2,IF(G52&gt;=0.2,1))))))</f>
        <v/>
      </c>
      <c r="I52" s="109" t="str">
        <f t="shared" ref="I52:I57" si="25">IF(H52="","",IF(H52=5,"ดีเยี่ยม",IF(H52=4,"ดีมาก",IF(H52=3,"ดี",IF(H52=2,"พอใช้","ปรับปรุง")))))</f>
        <v/>
      </c>
    </row>
    <row r="53" spans="2:9" ht="60.75">
      <c r="B53" s="97" t="s">
        <v>157</v>
      </c>
      <c r="C53" s="88"/>
      <c r="D53" s="88"/>
      <c r="E53" s="119"/>
      <c r="F53" s="112">
        <v>2</v>
      </c>
      <c r="G53" s="106" t="str">
        <f t="shared" si="24"/>
        <v/>
      </c>
      <c r="H53" s="109" t="str">
        <f>IF(G53="","",IF(G53&gt;=1.8,5,IF(G53&gt;=1.5,4,IF(G53&gt;=1.2,3,IF(G53&gt;=1,2,1)))))</f>
        <v/>
      </c>
      <c r="I53" s="109" t="str">
        <f t="shared" si="25"/>
        <v/>
      </c>
    </row>
    <row r="54" spans="2:9" ht="40.5">
      <c r="B54" s="97" t="s">
        <v>158</v>
      </c>
      <c r="C54" s="88"/>
      <c r="D54" s="88"/>
      <c r="E54" s="119"/>
      <c r="F54" s="112">
        <v>2</v>
      </c>
      <c r="G54" s="106" t="str">
        <f t="shared" si="24"/>
        <v/>
      </c>
      <c r="H54" s="109" t="str">
        <f>IF(G54="","",IF(G54&gt;=1.8,5,IF(G54&gt;=1.5,4,IF(G54&gt;=1.2,3,IF(G54&gt;=1,2,1)))))</f>
        <v/>
      </c>
      <c r="I54" s="109" t="str">
        <f t="shared" si="25"/>
        <v/>
      </c>
    </row>
    <row r="55" spans="2:9" ht="40.5">
      <c r="B55" s="97" t="s">
        <v>159</v>
      </c>
      <c r="C55" s="88"/>
      <c r="D55" s="88"/>
      <c r="E55" s="119"/>
      <c r="F55" s="112">
        <v>2</v>
      </c>
      <c r="G55" s="106" t="str">
        <f t="shared" si="24"/>
        <v/>
      </c>
      <c r="H55" s="109" t="str">
        <f>IF(G55="","",IF(G55&gt;=1.8,5,IF(G55&gt;=1.5,4,IF(G55&gt;=1.2,3,IF(G55&gt;=1,2,1)))))</f>
        <v/>
      </c>
      <c r="I55" s="109" t="str">
        <f t="shared" si="25"/>
        <v/>
      </c>
    </row>
    <row r="56" spans="2:9" ht="40.5">
      <c r="B56" s="97" t="s">
        <v>160</v>
      </c>
      <c r="C56" s="88"/>
      <c r="D56" s="88"/>
      <c r="E56" s="119"/>
      <c r="F56" s="110">
        <v>1</v>
      </c>
      <c r="G56" s="106" t="str">
        <f t="shared" si="24"/>
        <v/>
      </c>
      <c r="H56" s="109" t="str">
        <f>IF(G56="","",IF(G56&gt;=1,5,IF(G56&gt;=0.8,4,IF(G56&gt;=0.6,3,IF(G56&gt;=0.4,2,IF(G56&gt;=0.2,1))))))</f>
        <v/>
      </c>
      <c r="I56" s="109" t="str">
        <f t="shared" si="25"/>
        <v/>
      </c>
    </row>
    <row r="57" spans="2:9" ht="61.5" thickBot="1">
      <c r="B57" s="97" t="s">
        <v>161</v>
      </c>
      <c r="C57" s="88"/>
      <c r="D57" s="88"/>
      <c r="E57" s="119"/>
      <c r="F57" s="112">
        <v>2</v>
      </c>
      <c r="G57" s="106" t="str">
        <f t="shared" si="24"/>
        <v/>
      </c>
      <c r="H57" s="109" t="str">
        <f>IF(G57="","",IF(G57&gt;=1.8,5,IF(G57&gt;=1.5,4,IF(G57&gt;=1.2,3,IF(G57&gt;=1,2,1)))))</f>
        <v/>
      </c>
      <c r="I57" s="109" t="str">
        <f t="shared" si="25"/>
        <v/>
      </c>
    </row>
    <row r="58" spans="2:9" ht="66" customHeight="1" thickBot="1">
      <c r="B58" s="115" t="s">
        <v>162</v>
      </c>
      <c r="C58" s="116"/>
      <c r="D58" s="116"/>
      <c r="E58" s="117"/>
      <c r="F58" s="101">
        <f>SUM(F59:F61)</f>
        <v>5</v>
      </c>
      <c r="G58" s="102">
        <f>SUM(G59:G61)</f>
        <v>0</v>
      </c>
      <c r="H58" s="104" t="str">
        <f>IF(G58=0,"",IF(G58&gt;=4.5,5,IF(G58&gt;=3.75,4,IF(G58&gt;=3,3,IF(G58&gt;=2.5,2,1)))))</f>
        <v/>
      </c>
      <c r="I58" s="104" t="str">
        <f>IF(H58="","",IF(H58=5,"ดีเยี่ยม",IF(H58=4,"ดีมาก",IF(H58=3,"ดี",IF(H58=2,"พอใช้","ปรับปรุง")))))</f>
        <v/>
      </c>
    </row>
    <row r="59" spans="2:9" ht="40.5">
      <c r="B59" s="97" t="s">
        <v>164</v>
      </c>
      <c r="C59" s="88"/>
      <c r="D59" s="88"/>
      <c r="E59" s="119"/>
      <c r="F59" s="112">
        <v>2</v>
      </c>
      <c r="G59" s="106" t="str">
        <f>IF(E59="","",F59*E59/5)</f>
        <v/>
      </c>
      <c r="H59" s="109" t="str">
        <f>IF(G59="","",IF(G59&gt;=1.8,5,IF(G59&gt;=1.5,4,IF(G59&gt;=1.2,3,IF(G59&gt;=1,2,1)))))</f>
        <v/>
      </c>
      <c r="I59" s="109" t="str">
        <f t="shared" ref="I59:I61" si="26">IF(H59="","",IF(H59=5,"ดีเยี่ยม",IF(H59=4,"ดีมาก",IF(H59=3,"ดี",IF(H59=2,"พอใช้","ปรับปรุง")))))</f>
        <v/>
      </c>
    </row>
    <row r="60" spans="2:9" ht="60.75">
      <c r="B60" s="97" t="s">
        <v>165</v>
      </c>
      <c r="C60" s="88"/>
      <c r="D60" s="88"/>
      <c r="E60" s="119"/>
      <c r="F60" s="110">
        <v>1</v>
      </c>
      <c r="G60" s="106" t="str">
        <f>IF(E60="","",F60*E60/5)</f>
        <v/>
      </c>
      <c r="H60" s="109" t="str">
        <f>IF(G60="","",IF(G60&gt;=1,5,IF(G60&gt;=0.8,4,IF(G60&gt;=0.6,3,IF(G60&gt;=0.4,2,IF(G60&gt;=0.2,1))))))</f>
        <v/>
      </c>
      <c r="I60" s="109" t="str">
        <f t="shared" si="26"/>
        <v/>
      </c>
    </row>
    <row r="61" spans="2:9" ht="41.25" thickBot="1">
      <c r="B61" s="97" t="s">
        <v>166</v>
      </c>
      <c r="C61" s="88"/>
      <c r="D61" s="88"/>
      <c r="E61" s="119"/>
      <c r="F61" s="112">
        <v>2</v>
      </c>
      <c r="G61" s="106" t="str">
        <f>IF(E61="","",F61*E61/5)</f>
        <v/>
      </c>
      <c r="H61" s="109" t="str">
        <f>IF(G61="","",IF(G61&gt;=1.8,5,IF(G61&gt;=1.5,4,IF(G61&gt;=1.2,3,IF(G61&gt;=1,2,1)))))</f>
        <v/>
      </c>
      <c r="I61" s="109" t="str">
        <f t="shared" si="26"/>
        <v/>
      </c>
    </row>
    <row r="62" spans="2:9" ht="63" customHeight="1" thickBot="1">
      <c r="B62" s="115" t="s">
        <v>167</v>
      </c>
      <c r="C62" s="116"/>
      <c r="D62" s="116"/>
      <c r="E62" s="117"/>
      <c r="F62" s="101">
        <f>SUM(F63:F68)</f>
        <v>10</v>
      </c>
      <c r="G62" s="102">
        <f>SUM(G63:G68)</f>
        <v>0</v>
      </c>
      <c r="H62" s="104" t="str">
        <f>IF(G62=0,"",IF(G62&gt;=9,5,IF(G62&gt;=7.5,4,IF(G62&gt;=6,3,IF(G62&gt;=5,2,1)))))</f>
        <v/>
      </c>
      <c r="I62" s="104" t="str">
        <f>IF(H62="","",IF(H62=5,"ดีเยี่ยม",IF(H62=4,"ดีมาก",IF(H62=3,"ดี",IF(H62=2,"พอใช้","ปรับปรุง")))))</f>
        <v/>
      </c>
    </row>
    <row r="63" spans="2:9" ht="40.5">
      <c r="B63" s="97" t="s">
        <v>168</v>
      </c>
      <c r="C63" s="88"/>
      <c r="D63" s="88"/>
      <c r="E63" s="119"/>
      <c r="F63" s="112">
        <v>2</v>
      </c>
      <c r="G63" s="106" t="str">
        <f>IF(E63="","",F63*E63/5)</f>
        <v/>
      </c>
      <c r="H63" s="109" t="str">
        <f>IF(G63="","",IF(G63&gt;=1.8,5,IF(G63&gt;=1.5,4,IF(G63&gt;=1.2,3,IF(G63&gt;=1,2,1)))))</f>
        <v/>
      </c>
      <c r="I63" s="109" t="str">
        <f t="shared" ref="I63:I68" si="27">IF(H63="","",IF(H63=5,"ดีเยี่ยม",IF(H63=4,"ดีมาก",IF(H63=3,"ดี",IF(H63=2,"พอใช้","ปรับปรุง")))))</f>
        <v/>
      </c>
    </row>
    <row r="64" spans="2:9" ht="60.75">
      <c r="B64" s="97" t="s">
        <v>169</v>
      </c>
      <c r="C64" s="88"/>
      <c r="D64" s="88"/>
      <c r="E64" s="119"/>
      <c r="F64" s="112">
        <v>2</v>
      </c>
      <c r="G64" s="106" t="str">
        <f>IF(E64="","",F64*E64/5)</f>
        <v/>
      </c>
      <c r="H64" s="109" t="str">
        <f>IF(G64="","",IF(G64&gt;=1.8,5,IF(G64&gt;=1.5,4,IF(G64&gt;=1.2,3,IF(G64&gt;=1,2,1)))))</f>
        <v/>
      </c>
      <c r="I64" s="109" t="str">
        <f t="shared" si="27"/>
        <v/>
      </c>
    </row>
    <row r="65" spans="2:9" ht="60.75">
      <c r="B65" s="97" t="s">
        <v>170</v>
      </c>
      <c r="C65" s="88"/>
      <c r="D65" s="88"/>
      <c r="E65" s="119"/>
      <c r="F65" s="110">
        <v>1</v>
      </c>
      <c r="G65" s="106" t="str">
        <f t="shared" ref="G65:G66" si="28">IF(E65="","",F65*E65/5)</f>
        <v/>
      </c>
      <c r="H65" s="109" t="str">
        <f t="shared" ref="H65:H66" si="29">IF(G65="","",IF(G65&gt;=1,5,IF(G65&gt;=0.8,4,IF(G65&gt;=0.6,3,IF(G65&gt;=0.4,2,IF(G65&gt;=0.2,1))))))</f>
        <v/>
      </c>
      <c r="I65" s="109" t="str">
        <f t="shared" si="27"/>
        <v/>
      </c>
    </row>
    <row r="66" spans="2:9" ht="40.5">
      <c r="B66" s="97" t="s">
        <v>171</v>
      </c>
      <c r="C66" s="88"/>
      <c r="D66" s="88"/>
      <c r="E66" s="119"/>
      <c r="F66" s="110">
        <v>1</v>
      </c>
      <c r="G66" s="106" t="str">
        <f t="shared" si="28"/>
        <v/>
      </c>
      <c r="H66" s="109" t="str">
        <f t="shared" si="29"/>
        <v/>
      </c>
      <c r="I66" s="109" t="str">
        <f t="shared" si="27"/>
        <v/>
      </c>
    </row>
    <row r="67" spans="2:9" ht="40.5">
      <c r="B67" s="97" t="s">
        <v>172</v>
      </c>
      <c r="C67" s="88"/>
      <c r="D67" s="88"/>
      <c r="E67" s="119"/>
      <c r="F67" s="112">
        <v>2</v>
      </c>
      <c r="G67" s="106" t="str">
        <f>IF(E67="","",F67*E67/5)</f>
        <v/>
      </c>
      <c r="H67" s="109" t="str">
        <f>IF(G67="","",IF(G67&gt;=1.8,5,IF(G67&gt;=1.5,4,IF(G67&gt;=1.2,3,IF(G67&gt;=1,2,1)))))</f>
        <v/>
      </c>
      <c r="I67" s="109" t="str">
        <f t="shared" si="27"/>
        <v/>
      </c>
    </row>
    <row r="68" spans="2:9" ht="41.25" thickBot="1">
      <c r="B68" s="97" t="s">
        <v>173</v>
      </c>
      <c r="C68" s="88"/>
      <c r="D68" s="88"/>
      <c r="E68" s="119"/>
      <c r="F68" s="112">
        <v>2</v>
      </c>
      <c r="G68" s="106" t="str">
        <f>IF(E68="","",F68*E68/5)</f>
        <v/>
      </c>
      <c r="H68" s="109" t="str">
        <f>IF(G68="","",IF(G68&gt;=1.8,5,IF(G68&gt;=1.5,4,IF(G68&gt;=1.2,3,IF(G68&gt;=1,2,1)))))</f>
        <v/>
      </c>
      <c r="I68" s="109" t="str">
        <f t="shared" si="27"/>
        <v/>
      </c>
    </row>
    <row r="69" spans="2:9" ht="63" customHeight="1" thickBot="1">
      <c r="B69" s="115" t="s">
        <v>174</v>
      </c>
      <c r="C69" s="116"/>
      <c r="D69" s="116"/>
      <c r="E69" s="117"/>
      <c r="F69" s="101">
        <f>SUM(F70:F72)</f>
        <v>10</v>
      </c>
      <c r="G69" s="102">
        <f>SUM(G70:G72)</f>
        <v>0</v>
      </c>
      <c r="H69" s="104" t="str">
        <f>IF(G69=0,"",IF(G69&gt;=9,5,IF(G69&gt;=7.5,4,IF(G69&gt;=6,3,IF(G69&gt;=5,2,1)))))</f>
        <v/>
      </c>
      <c r="I69" s="104" t="str">
        <f>IF(H69="","",IF(H69=5,"ดีเยี่ยม",IF(H69=4,"ดีมาก",IF(H69=3,"ดี",IF(H69=2,"พอใช้","ปรับปรุง")))))</f>
        <v/>
      </c>
    </row>
    <row r="70" spans="2:9" ht="81">
      <c r="B70" s="97" t="s">
        <v>175</v>
      </c>
      <c r="C70" s="88"/>
      <c r="D70" s="88"/>
      <c r="E70" s="119"/>
      <c r="F70" s="112">
        <v>4</v>
      </c>
      <c r="G70" s="106" t="str">
        <f>IF(E70="","",F70*E70/5)</f>
        <v/>
      </c>
      <c r="H70" s="109" t="str">
        <f>IF(G70="","",IF(G70&gt;=4,5,IF(G70&gt;=3.2,4,IF(G70&gt;=2.4,3,IF(G70&gt;=1.6,2,IF(G70&gt;=0.8,1))))))</f>
        <v/>
      </c>
      <c r="I70" s="109" t="str">
        <f t="shared" ref="I70:I72" si="30">IF(H70="","",IF(H70=5,"ดีเยี่ยม",IF(H70=4,"ดีมาก",IF(H70=3,"ดี",IF(H70=2,"พอใช้","ปรับปรุง")))))</f>
        <v/>
      </c>
    </row>
    <row r="71" spans="2:9" ht="40.5">
      <c r="B71" s="97" t="s">
        <v>176</v>
      </c>
      <c r="C71" s="88"/>
      <c r="D71" s="88"/>
      <c r="E71" s="119"/>
      <c r="F71" s="112">
        <v>3</v>
      </c>
      <c r="G71" s="106" t="str">
        <f>IF(E71="","",F71*E71/5)</f>
        <v/>
      </c>
      <c r="H71" s="109" t="str">
        <f>IF(G71="","",IF(G71&gt;=3,5,IF(G71&gt;=2.4,4,IF(G71&gt;=1.8,3,IF(G71&gt;=1.2,2,IF(G71&gt;=0.6,1))))))</f>
        <v/>
      </c>
      <c r="I71" s="109" t="str">
        <f t="shared" si="30"/>
        <v/>
      </c>
    </row>
    <row r="72" spans="2:9" ht="61.5" thickBot="1">
      <c r="B72" s="97" t="s">
        <v>177</v>
      </c>
      <c r="C72" s="88"/>
      <c r="D72" s="88"/>
      <c r="E72" s="119"/>
      <c r="F72" s="110">
        <v>3</v>
      </c>
      <c r="G72" s="106" t="str">
        <f t="shared" ref="G72" si="31">IF(E72="","",F72*E72/5)</f>
        <v/>
      </c>
      <c r="H72" s="109" t="str">
        <f>IF(G72="","",IF(G72&gt;=3,5,IF(G72&gt;=2.4,4,IF(G72&gt;=1.8,3,IF(G72&gt;=1.2,2,IF(G72&gt;=0.6,1))))))</f>
        <v/>
      </c>
      <c r="I72" s="109" t="str">
        <f t="shared" si="30"/>
        <v/>
      </c>
    </row>
    <row r="73" spans="2:9" ht="63" customHeight="1" thickBot="1">
      <c r="B73" s="115" t="s">
        <v>178</v>
      </c>
      <c r="C73" s="116"/>
      <c r="D73" s="116"/>
      <c r="E73" s="117"/>
      <c r="F73" s="101">
        <f>SUM(F74:F79)</f>
        <v>5</v>
      </c>
      <c r="G73" s="102">
        <f>SUM(G74:G79)</f>
        <v>0</v>
      </c>
      <c r="H73" s="104" t="str">
        <f>IF(G73=0,"",IF(G73&gt;=4.5,5,IF(G73&gt;=3.75,4,IF(G73&gt;=3,3,IF(G73&gt;=2.5,2,1)))))</f>
        <v/>
      </c>
      <c r="I73" s="104" t="str">
        <f>IF(H73="","",IF(H73=5,"ดีเยี่ยม",IF(H73=4,"ดีมาก",IF(H73=3,"ดี",IF(H73=2,"พอใช้","ปรับปรุง")))))</f>
        <v/>
      </c>
    </row>
    <row r="74" spans="2:9" ht="21">
      <c r="B74" s="97" t="s">
        <v>179</v>
      </c>
      <c r="C74" s="88"/>
      <c r="D74" s="88"/>
      <c r="E74" s="119"/>
      <c r="F74" s="110">
        <v>1</v>
      </c>
      <c r="G74" s="106" t="str">
        <f t="shared" ref="G74:G75" si="32">IF(E74="","",F74*E74/5)</f>
        <v/>
      </c>
      <c r="H74" s="109" t="str">
        <f t="shared" ref="H74:H79" si="33">IF(G74="","",IF(G74&gt;=1,5,IF(G74&gt;=0.8,4,IF(G74&gt;=0.6,3,IF(G74&gt;=0.4,2,IF(G74&gt;=0.2,1))))))</f>
        <v/>
      </c>
      <c r="I74" s="109" t="str">
        <f t="shared" ref="I74:I79" si="34">IF(H74="","",IF(H74=5,"ดีเยี่ยม",IF(H74=4,"ดีมาก",IF(H74=3,"ดี",IF(H74=2,"พอใช้","ปรับปรุง")))))</f>
        <v/>
      </c>
    </row>
    <row r="75" spans="2:9" ht="60.75">
      <c r="B75" s="97" t="s">
        <v>180</v>
      </c>
      <c r="C75" s="88"/>
      <c r="D75" s="88"/>
      <c r="E75" s="119"/>
      <c r="F75" s="110">
        <v>1</v>
      </c>
      <c r="G75" s="106" t="str">
        <f t="shared" si="32"/>
        <v/>
      </c>
      <c r="H75" s="109" t="str">
        <f t="shared" si="33"/>
        <v/>
      </c>
      <c r="I75" s="109" t="str">
        <f t="shared" si="34"/>
        <v/>
      </c>
    </row>
    <row r="76" spans="2:9" ht="40.5">
      <c r="B76" s="97" t="s">
        <v>181</v>
      </c>
      <c r="C76" s="88"/>
      <c r="D76" s="88"/>
      <c r="E76" s="119"/>
      <c r="F76" s="110">
        <v>1</v>
      </c>
      <c r="G76" s="106" t="str">
        <f t="shared" ref="G76:G77" si="35">IF(E76="","",F76*E76/5)</f>
        <v/>
      </c>
      <c r="H76" s="109" t="str">
        <f t="shared" si="33"/>
        <v/>
      </c>
      <c r="I76" s="109" t="str">
        <f t="shared" si="34"/>
        <v/>
      </c>
    </row>
    <row r="77" spans="2:9" ht="40.5">
      <c r="B77" s="97" t="s">
        <v>182</v>
      </c>
      <c r="C77" s="88"/>
      <c r="D77" s="88"/>
      <c r="E77" s="119"/>
      <c r="F77" s="110">
        <v>0.5</v>
      </c>
      <c r="G77" s="106" t="str">
        <f t="shared" si="35"/>
        <v/>
      </c>
      <c r="H77" s="109" t="str">
        <f>IF(G77="","",IF(G77&gt;=0.5,5,IF(G77&gt;=0.4,4,IF(G77&gt;=0.3,3,IF(G77&gt;=0.2,2,IF(G77&gt;=0.1,1))))))</f>
        <v/>
      </c>
      <c r="I77" s="109" t="str">
        <f t="shared" si="34"/>
        <v/>
      </c>
    </row>
    <row r="78" spans="2:9" ht="60.75">
      <c r="B78" s="97" t="s">
        <v>183</v>
      </c>
      <c r="C78" s="88"/>
      <c r="D78" s="88"/>
      <c r="E78" s="119"/>
      <c r="F78" s="110">
        <v>0.5</v>
      </c>
      <c r="G78" s="106" t="str">
        <f t="shared" ref="G78" si="36">IF(E78="","",F78*E78/5)</f>
        <v/>
      </c>
      <c r="H78" s="109" t="str">
        <f>IF(G78="","",IF(G78&gt;=0.5,5,IF(G78&gt;=0.4,4,IF(G78&gt;=0.3,3,IF(G78&gt;=0.2,2,IF(G78&gt;=0.1,1))))))</f>
        <v/>
      </c>
      <c r="I78" s="109" t="str">
        <f t="shared" si="34"/>
        <v/>
      </c>
    </row>
    <row r="79" spans="2:9" ht="41.25" thickBot="1">
      <c r="B79" s="150" t="s">
        <v>184</v>
      </c>
      <c r="C79" s="151"/>
      <c r="D79" s="151"/>
      <c r="E79" s="152"/>
      <c r="F79" s="153">
        <v>1</v>
      </c>
      <c r="G79" s="154" t="str">
        <f t="shared" ref="G79" si="37">IF(E79="","",F79*E79/5)</f>
        <v/>
      </c>
      <c r="H79" s="122" t="str">
        <f t="shared" si="33"/>
        <v/>
      </c>
      <c r="I79" s="122" t="str">
        <f t="shared" si="34"/>
        <v/>
      </c>
    </row>
    <row r="80" spans="2:9" ht="29.25" customHeight="1" thickBot="1">
      <c r="B80" s="155" t="s">
        <v>185</v>
      </c>
      <c r="C80" s="169"/>
      <c r="D80" s="169"/>
      <c r="E80" s="156"/>
      <c r="F80" s="157">
        <v>10</v>
      </c>
      <c r="G80" s="144">
        <f>SUM(G81)</f>
        <v>0</v>
      </c>
      <c r="H80" s="93" t="str">
        <f>IF(G80=0,"",IF(G80&gt;=9,5,IF(G80&gt;=7.5,4,IF(G80&gt;=6,3,IF(G80&gt;=5,2,1)))))</f>
        <v/>
      </c>
      <c r="I80" s="93" t="str">
        <f>IF(H80="","",IF(H80=5,"ดีเยี่ยม",IF(H80=4,"ดีมาก",IF(H80=3,"ดี",IF(H80=2,"พอใช้","ปรับปรุง")))))</f>
        <v/>
      </c>
    </row>
    <row r="81" spans="2:9" ht="45.75" customHeight="1" thickBot="1">
      <c r="B81" s="115" t="s">
        <v>186</v>
      </c>
      <c r="C81" s="116"/>
      <c r="D81" s="116"/>
      <c r="E81" s="117"/>
      <c r="F81" s="101">
        <f>SUM(F82:F83)</f>
        <v>10</v>
      </c>
      <c r="G81" s="102">
        <f>SUM(G82:G83)</f>
        <v>0</v>
      </c>
      <c r="H81" s="104" t="str">
        <f>IF(G81=0,"",IF(G81&gt;=9,5,IF(G81&gt;=7.5,4,IF(G81&gt;=6,3,IF(G81&gt;=5,2,1)))))</f>
        <v/>
      </c>
      <c r="I81" s="104" t="str">
        <f>IF(H81="","",IF(H81=5,"ดีเยี่ยม",IF(H81=4,"ดีมาก",IF(H81=3,"ดี",IF(H81=2,"พอใช้","ปรับปรุง")))))</f>
        <v/>
      </c>
    </row>
    <row r="82" spans="2:9" ht="101.25">
      <c r="B82" s="97" t="s">
        <v>187</v>
      </c>
      <c r="C82" s="88"/>
      <c r="D82" s="88"/>
      <c r="E82" s="119"/>
      <c r="F82" s="110">
        <v>5</v>
      </c>
      <c r="G82" s="106" t="str">
        <f t="shared" ref="G82:G83" si="38">IF(E82="","",F82*E82/5)</f>
        <v/>
      </c>
      <c r="H82" s="109" t="str">
        <f>IF(G82="","",IF(G82&gt;=5,5,IF(G82&gt;=4,4,IF(G82&gt;=3,3,IF(G82&gt;=2,2,IF(G82&gt;=1,1))))))</f>
        <v/>
      </c>
      <c r="I82" s="109" t="str">
        <f t="shared" ref="I82:I83" si="39">IF(H82="","",IF(H82=5,"ดีเยี่ยม",IF(H82=4,"ดีมาก",IF(H82=3,"ดี",IF(H82=2,"พอใช้","ปรับปรุง")))))</f>
        <v/>
      </c>
    </row>
    <row r="83" spans="2:9" ht="61.5" thickBot="1">
      <c r="B83" s="97" t="s">
        <v>188</v>
      </c>
      <c r="C83" s="88"/>
      <c r="D83" s="88"/>
      <c r="E83" s="119"/>
      <c r="F83" s="110">
        <v>5</v>
      </c>
      <c r="G83" s="106" t="str">
        <f t="shared" si="38"/>
        <v/>
      </c>
      <c r="H83" s="109" t="str">
        <f>IF(G83="","",IF(G83&gt;=5,5,IF(G83&gt;=4,4,IF(G83&gt;=3,3,IF(G83&gt;=2,2,IF(G83&gt;=1,1))))))</f>
        <v/>
      </c>
      <c r="I83" s="109" t="str">
        <f t="shared" si="39"/>
        <v/>
      </c>
    </row>
    <row r="84" spans="2:9" ht="29.25" customHeight="1" thickBot="1">
      <c r="B84" s="155" t="s">
        <v>189</v>
      </c>
      <c r="C84" s="169"/>
      <c r="D84" s="169"/>
      <c r="E84" s="156"/>
      <c r="F84" s="157">
        <v>5</v>
      </c>
      <c r="G84" s="144">
        <f>SUM(G85)</f>
        <v>0</v>
      </c>
      <c r="H84" s="158" t="str">
        <f>IF(G84=0,"",IF(G84&gt;=4.5,5,IF(G84&gt;=3.75,4,IF(G84&gt;=3,3,IF(G84&gt;=2.5,2,1)))))</f>
        <v/>
      </c>
      <c r="I84" s="93" t="str">
        <f>IF(H84="","",IF(H84=5,"ดีเยี่ยม",IF(H84=4,"ดีมาก",IF(H84=3,"ดี",IF(H84=2,"พอใช้","ปรับปรุง")))))</f>
        <v/>
      </c>
    </row>
    <row r="85" spans="2:9" ht="64.5" customHeight="1" thickBot="1">
      <c r="B85" s="115" t="s">
        <v>190</v>
      </c>
      <c r="C85" s="116"/>
      <c r="D85" s="116"/>
      <c r="E85" s="117"/>
      <c r="F85" s="101">
        <f>SUM(F86:F87)</f>
        <v>5</v>
      </c>
      <c r="G85" s="102">
        <f>SUM(G86:G87)</f>
        <v>0</v>
      </c>
      <c r="H85" s="104" t="str">
        <f>IF(G85=0,"",IF(G85&gt;=4.5,5,IF(G85&gt;=3.75,4,IF(G85&gt;=3,3,IF(G85&gt;=2.5,2,1)))))</f>
        <v/>
      </c>
      <c r="I85" s="104" t="str">
        <f>IF(H85="","",IF(H85=5,"ดีเยี่ยม",IF(H85=4,"ดีมาก",IF(H85=3,"ดี",IF(H85=2,"พอใช้","ปรับปรุง")))))</f>
        <v/>
      </c>
    </row>
    <row r="86" spans="2:9" ht="60.75">
      <c r="B86" s="97" t="s">
        <v>191</v>
      </c>
      <c r="C86" s="88"/>
      <c r="D86" s="88"/>
      <c r="E86" s="119"/>
      <c r="F86" s="110">
        <v>3</v>
      </c>
      <c r="G86" s="106" t="str">
        <f t="shared" ref="G86:G87" si="40">IF(E86="","",F86*E86/5)</f>
        <v/>
      </c>
      <c r="H86" s="109" t="str">
        <f>IF(G86="","",IF(G86&gt;=3,5,IF(G86&gt;=2.4,4,IF(G86&gt;=1.8,3,IF(G86&gt;=1.2,2,IF(G86&gt;=0.6,1))))))</f>
        <v/>
      </c>
      <c r="I86" s="109" t="str">
        <f t="shared" ref="I86:I87" si="41">IF(H86="","",IF(H86=5,"ดีเยี่ยม",IF(H86=4,"ดีมาก",IF(H86=3,"ดี",IF(H86=2,"พอใช้","ปรับปรุง")))))</f>
        <v/>
      </c>
    </row>
    <row r="87" spans="2:9" ht="61.5" thickBot="1">
      <c r="B87" s="97" t="s">
        <v>192</v>
      </c>
      <c r="C87" s="88"/>
      <c r="D87" s="88"/>
      <c r="E87" s="119"/>
      <c r="F87" s="110">
        <v>2</v>
      </c>
      <c r="G87" s="106" t="str">
        <f t="shared" si="40"/>
        <v/>
      </c>
      <c r="H87" s="109" t="str">
        <f>IF(G87="","",IF(G87&gt;=2,5,IF(G87&gt;=1.6,4,IF(G87&gt;=1.2,3,IF(G87&gt;=0.8,2,IF(G87&gt;=0.4,1))))))</f>
        <v/>
      </c>
      <c r="I87" s="109" t="str">
        <f t="shared" si="41"/>
        <v/>
      </c>
    </row>
    <row r="88" spans="2:9" ht="29.25" customHeight="1" thickBot="1">
      <c r="B88" s="155" t="s">
        <v>193</v>
      </c>
      <c r="C88" s="169"/>
      <c r="D88" s="169"/>
      <c r="E88" s="156"/>
      <c r="F88" s="157">
        <v>5</v>
      </c>
      <c r="G88" s="144">
        <f>SUM(G89)</f>
        <v>0</v>
      </c>
      <c r="H88" s="158" t="str">
        <f>IF(G88=0,"",IF(G88&gt;=4.5,5,IF(G88&gt;=3.75,4,IF(G88&gt;=3,3,IF(G88&gt;=2.5,2,1)))))</f>
        <v/>
      </c>
      <c r="I88" s="93" t="str">
        <f>IF(H88="","",IF(H88=5,"ดีเยี่ยม",IF(H88=4,"ดีมาก",IF(H88=3,"ดี",IF(H88=2,"พอใช้","ปรับปรุง")))))</f>
        <v/>
      </c>
    </row>
    <row r="89" spans="2:9" ht="84" customHeight="1" thickBot="1">
      <c r="B89" s="115" t="s">
        <v>194</v>
      </c>
      <c r="C89" s="116"/>
      <c r="D89" s="116"/>
      <c r="E89" s="117"/>
      <c r="F89" s="101">
        <f>SUM(F90:F91)</f>
        <v>5</v>
      </c>
      <c r="G89" s="102">
        <f>SUM(G90:G91)</f>
        <v>0</v>
      </c>
      <c r="H89" s="104" t="str">
        <f>IF(G89=0,"",IF(G89&gt;=4.5,5,IF(G89&gt;=3.75,4,IF(G89&gt;=3,3,IF(G89&gt;=2.5,2,1)))))</f>
        <v/>
      </c>
      <c r="I89" s="104" t="str">
        <f>IF(H89="","",IF(H89=5,"ดีเยี่ยม",IF(H89=4,"ดีมาก",IF(H89=3,"ดี",IF(H89=2,"พอใช้","ปรับปรุง")))))</f>
        <v/>
      </c>
    </row>
    <row r="90" spans="2:9" ht="40.5">
      <c r="B90" s="97" t="s">
        <v>195</v>
      </c>
      <c r="C90" s="88"/>
      <c r="D90" s="88"/>
      <c r="E90" s="119"/>
      <c r="F90" s="110">
        <v>3</v>
      </c>
      <c r="G90" s="106" t="str">
        <f t="shared" ref="G90:G91" si="42">IF(E90="","",F90*E90/5)</f>
        <v/>
      </c>
      <c r="H90" s="109" t="str">
        <f>IF(G90="","",IF(G90&gt;=3,5,IF(G90&gt;=2.4,4,IF(G90&gt;=1.8,3,IF(G90&gt;=1.2,2,IF(G90&gt;=0.6,1))))))</f>
        <v/>
      </c>
      <c r="I90" s="109" t="str">
        <f t="shared" ref="I90:I91" si="43">IF(H90="","",IF(H90=5,"ดีเยี่ยม",IF(H90=4,"ดีมาก",IF(H90=3,"ดี",IF(H90=2,"พอใช้","ปรับปรุง")))))</f>
        <v/>
      </c>
    </row>
    <row r="91" spans="2:9" ht="41.25" thickBot="1">
      <c r="B91" s="150" t="s">
        <v>196</v>
      </c>
      <c r="C91" s="151"/>
      <c r="D91" s="151"/>
      <c r="E91" s="152"/>
      <c r="F91" s="153">
        <v>2</v>
      </c>
      <c r="G91" s="154" t="str">
        <f t="shared" si="42"/>
        <v/>
      </c>
      <c r="H91" s="122" t="str">
        <f>IF(G91="","",IF(G91&gt;=2,5,IF(G91&gt;=1.6,4,IF(G91&gt;=1.2,3,IF(G91&gt;=0.8,2,IF(G91&gt;=0.4,1))))))</f>
        <v/>
      </c>
      <c r="I91" s="122" t="str">
        <f t="shared" si="43"/>
        <v/>
      </c>
    </row>
    <row r="92" spans="2:9" ht="39" customHeight="1" thickBot="1">
      <c r="B92" s="159" t="s">
        <v>197</v>
      </c>
      <c r="C92" s="170"/>
      <c r="D92" s="170"/>
      <c r="E92" s="160"/>
      <c r="F92" s="161">
        <f>SUM(F7,F40,F80,F84,F88)</f>
        <v>100</v>
      </c>
      <c r="G92" s="162">
        <f>SUM(G8,G15,G20,G25,G30,G35,G41,G51,G58,G62,G69,G73,G81,G85,G89)</f>
        <v>0</v>
      </c>
      <c r="H92" s="163" t="str">
        <f>IF(G92=0,"",IF(G92&gt;=90,5,IF(G92&gt;=75,4,IF(G92&gt;=60,3,IF(G92&gt;=50,2,1)))))</f>
        <v/>
      </c>
      <c r="I92" s="163" t="str">
        <f>IF(H92="","",IF(H92=5,"ดีเยี่ยม",IF(H92=4,"ดีมาก",IF(H92=3,"ดี",IF(H92=2,"พอใช้","ปรับปรุง")))))</f>
        <v/>
      </c>
    </row>
    <row r="93" spans="2:9" ht="21">
      <c r="B93" s="139"/>
      <c r="C93" s="171"/>
      <c r="D93" s="171"/>
      <c r="E93" s="140"/>
      <c r="F93" s="141"/>
      <c r="G93" s="140"/>
      <c r="H93" s="142"/>
      <c r="I93" s="142"/>
    </row>
    <row r="94" spans="2:9" ht="22.5">
      <c r="B94" s="164" t="s">
        <v>198</v>
      </c>
      <c r="C94" s="172"/>
      <c r="D94" s="173">
        <f>G92</f>
        <v>0</v>
      </c>
      <c r="E94" s="167" t="s">
        <v>2</v>
      </c>
      <c r="F94" s="166"/>
      <c r="G94" s="167" t="str">
        <f>IF(H92="","",IF(H92=5,"ระดับ 5  (ดีเยี่ยม)",IF(H92=4,"ระดับ 4  (ดีมาก)",IF(H92=3,"ระดับ 3  (ดี)",IF(H92=2,"ระดับ 2  (พอใช้)",IF(H92=1,"ระดับ 1  (ปรับปรุง)"))))))</f>
        <v/>
      </c>
      <c r="H94" s="165"/>
      <c r="I94" s="165"/>
    </row>
    <row r="95" spans="2:9">
      <c r="B95" s="100"/>
      <c r="C95" s="100"/>
      <c r="D95" s="100"/>
      <c r="E95" s="100"/>
      <c r="F95" s="100"/>
      <c r="G95" s="100"/>
      <c r="H95" s="100"/>
      <c r="I95" s="100"/>
    </row>
    <row r="96" spans="2:9">
      <c r="B96" s="100" t="str">
        <f>"สรุปผลการประเมินเมื่อวันที่      "&amp;บันทึกข้อความ!F4</f>
        <v>สรุปผลการประเมินเมื่อวันที่      4 พฤษภาคม 2557</v>
      </c>
      <c r="C96" s="100"/>
      <c r="D96" s="100"/>
      <c r="E96" s="100"/>
      <c r="F96" s="100"/>
      <c r="G96" s="100"/>
      <c r="H96" s="100"/>
      <c r="I96" s="100"/>
    </row>
    <row r="97" spans="2:9" ht="22.5">
      <c r="B97" s="100"/>
      <c r="C97" s="114"/>
      <c r="D97" s="114" t="str">
        <f>IF(บันทึกข้อความ!Q10="","","ลงชื่อ                                 ประธานกรรมการประเมิน")</f>
        <v>ลงชื่อ                                 ประธานกรรมการประเมิน</v>
      </c>
      <c r="E97" s="114"/>
      <c r="F97" s="114"/>
      <c r="G97" s="114"/>
      <c r="H97" s="114"/>
      <c r="I97" s="100"/>
    </row>
    <row r="98" spans="2:9" ht="22.5">
      <c r="B98" s="100"/>
      <c r="C98" s="114"/>
      <c r="D98" s="204" t="str">
        <f>IF(บันทึกข้อความ!Q10="","","("&amp;บันทึกข้อความ!Q10&amp;")")</f>
        <v>(พระมหามนูญ จิตฺตนายโก)</v>
      </c>
      <c r="E98" s="204"/>
      <c r="F98" s="204"/>
      <c r="G98" s="114"/>
      <c r="H98" s="114"/>
      <c r="I98" s="100"/>
    </row>
    <row r="99" spans="2:9" ht="22.5">
      <c r="B99" s="100"/>
      <c r="C99" s="114"/>
      <c r="D99" s="114" t="str">
        <f>IF(บันทึกข้อความ!Q12="","","ลงชื่อ                                 กรรมการประเมิน")</f>
        <v>ลงชื่อ                                 กรรมการประเมิน</v>
      </c>
      <c r="E99" s="114"/>
      <c r="F99" s="114"/>
      <c r="G99" s="114"/>
      <c r="H99" s="114"/>
      <c r="I99" s="100"/>
    </row>
    <row r="100" spans="2:9" ht="22.5">
      <c r="B100" s="100"/>
      <c r="C100" s="114"/>
      <c r="D100" s="204" t="str">
        <f>IF(บันทึกข้อความ!Q12="","","("&amp;บันทึกข้อความ!Q12&amp;")")</f>
        <v>(นายเสถึยร  เหล่าคนค้า)</v>
      </c>
      <c r="E100" s="204"/>
      <c r="F100" s="204"/>
      <c r="G100" s="114"/>
      <c r="H100" s="114"/>
      <c r="I100" s="100"/>
    </row>
    <row r="101" spans="2:9" ht="22.5">
      <c r="B101" s="100"/>
      <c r="C101" s="114"/>
      <c r="D101" s="114" t="str">
        <f>IF(บันทึกข้อความ!Q13="","","ลงชื่อ                                 กรรมการประเมิน")</f>
        <v>ลงชื่อ                                 กรรมการประเมิน</v>
      </c>
      <c r="E101" s="114"/>
      <c r="F101" s="114"/>
      <c r="G101" s="114"/>
      <c r="H101" s="114"/>
      <c r="I101" s="100"/>
    </row>
    <row r="102" spans="2:9" ht="22.5">
      <c r="B102" s="100"/>
      <c r="C102" s="114"/>
      <c r="D102" s="204" t="str">
        <f>IF(บันทึกข้อความ!Q13="","","("&amp;บันทึกข้อความ!Q13&amp;")")</f>
        <v>(นายพัฒนพล  คำกมล)</v>
      </c>
      <c r="E102" s="204"/>
      <c r="F102" s="204"/>
      <c r="G102" s="114"/>
      <c r="H102" s="114"/>
      <c r="I102" s="100"/>
    </row>
    <row r="103" spans="2:9" ht="22.5">
      <c r="B103" s="100"/>
      <c r="C103" s="114"/>
      <c r="D103" s="114" t="str">
        <f>IF(บันทึกข้อความ!Q14="","","ลงชื่อ                                 กรรมการประเมิน")</f>
        <v>ลงชื่อ                                 กรรมการประเมิน</v>
      </c>
      <c r="E103" s="114"/>
      <c r="F103" s="114"/>
      <c r="G103" s="114"/>
      <c r="H103" s="114"/>
      <c r="I103" s="100"/>
    </row>
    <row r="104" spans="2:9" ht="22.5">
      <c r="B104" s="100"/>
      <c r="C104" s="114"/>
      <c r="D104" s="204" t="str">
        <f>IF(บันทึกข้อความ!Q14="","","("&amp;บันทึกข้อความ!Q14&amp;")")</f>
        <v>(นายชินภัทร์  พิมลา)</v>
      </c>
      <c r="E104" s="204"/>
      <c r="F104" s="204"/>
      <c r="G104" s="114"/>
      <c r="H104" s="114"/>
      <c r="I104" s="100"/>
    </row>
    <row r="105" spans="2:9" ht="22.5">
      <c r="B105" s="100"/>
      <c r="C105" s="114"/>
      <c r="D105" s="114" t="str">
        <f>IF(บันทึกข้อความ!Q15="","","ลงชื่อ                                 กรรมการประเมิน")</f>
        <v>ลงชื่อ                                 กรรมการประเมิน</v>
      </c>
      <c r="E105" s="114"/>
      <c r="F105" s="114"/>
      <c r="G105" s="114"/>
      <c r="H105" s="114"/>
      <c r="I105" s="100"/>
    </row>
    <row r="106" spans="2:9" ht="22.5">
      <c r="B106" s="100"/>
      <c r="C106" s="114"/>
      <c r="D106" s="204" t="str">
        <f>IF(บันทึกข้อความ!Q15="","","("&amp;บันทึกข้อความ!Q15&amp;")")</f>
        <v>(นายมงคล  นิมยมเหมาะ)</v>
      </c>
      <c r="E106" s="204"/>
      <c r="F106" s="204"/>
      <c r="G106" s="114"/>
      <c r="H106" s="114"/>
      <c r="I106" s="100"/>
    </row>
    <row r="107" spans="2:9" ht="22.5">
      <c r="B107" s="100"/>
      <c r="C107" s="114"/>
      <c r="D107" s="125"/>
      <c r="E107" s="125"/>
      <c r="F107" s="125"/>
      <c r="G107" s="114"/>
      <c r="H107" s="114"/>
      <c r="I107" s="100"/>
    </row>
    <row r="108" spans="2:9" ht="22.5">
      <c r="B108" s="100"/>
      <c r="C108" s="114"/>
      <c r="D108" s="125"/>
      <c r="E108" s="125"/>
      <c r="F108" s="125"/>
      <c r="G108" s="114"/>
      <c r="H108" s="114"/>
      <c r="I108" s="100"/>
    </row>
    <row r="109" spans="2:9" ht="22.5">
      <c r="B109" s="100"/>
      <c r="C109" s="114"/>
      <c r="D109" s="114"/>
      <c r="E109" s="114"/>
      <c r="F109" s="114"/>
      <c r="G109" s="114"/>
      <c r="H109" s="114"/>
      <c r="I109" s="100"/>
    </row>
  </sheetData>
  <sheetProtection password="CF17" sheet="1" objects="1" scenarios="1" selectLockedCells="1"/>
  <mergeCells count="9">
    <mergeCell ref="D100:F100"/>
    <mergeCell ref="D102:F102"/>
    <mergeCell ref="D104:F104"/>
    <mergeCell ref="D106:F106"/>
    <mergeCell ref="B2:I2"/>
    <mergeCell ref="B3:I3"/>
    <mergeCell ref="B4:I4"/>
    <mergeCell ref="B5:I5"/>
    <mergeCell ref="D98:F98"/>
  </mergeCells>
  <printOptions horizontalCentered="1"/>
  <pageMargins left="0.51181102362204722" right="0.11811023622047245" top="0.74803149606299213" bottom="0.15748031496062992" header="0.11811023622047245" footer="0.11811023622047245"/>
  <pageSetup paperSize="9" scale="90" orientation="portrait" blackAndWhite="1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51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SUM(AD22:AD24)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2" customHeight="1">
      <c r="A5" s="30"/>
      <c r="C5" s="230" t="s">
        <v>242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0.5" customHeight="1">
      <c r="A9" s="32"/>
      <c r="B9" s="180">
        <v>1</v>
      </c>
      <c r="C9" s="181" t="s">
        <v>243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6" si="0">SUM(D9:AB9)</f>
        <v>0</v>
      </c>
      <c r="AG9" s="61" t="e">
        <f t="shared" ref="AG9:AG16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25.5" customHeight="1">
      <c r="A10" s="32"/>
      <c r="B10" s="180">
        <v>2</v>
      </c>
      <c r="C10" s="181" t="s">
        <v>244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6" si="2">IF(AE10="","",AE10)</f>
        <v/>
      </c>
      <c r="AD10" s="41" t="str">
        <f t="shared" ref="AD10:AD16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6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6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24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23.2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27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7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0"/>
      <c r="C15" s="181"/>
      <c r="D15" s="196"/>
      <c r="E15" s="197"/>
      <c r="F15" s="197"/>
      <c r="G15" s="197"/>
      <c r="H15" s="198"/>
      <c r="I15" s="196"/>
      <c r="J15" s="197"/>
      <c r="K15" s="197"/>
      <c r="L15" s="197"/>
      <c r="M15" s="198"/>
      <c r="N15" s="196"/>
      <c r="O15" s="197"/>
      <c r="P15" s="197"/>
      <c r="Q15" s="197"/>
      <c r="R15" s="198"/>
      <c r="S15" s="196"/>
      <c r="T15" s="197"/>
      <c r="U15" s="197"/>
      <c r="V15" s="197"/>
      <c r="W15" s="198"/>
      <c r="X15" s="196"/>
      <c r="Y15" s="197"/>
      <c r="Z15" s="197"/>
      <c r="AA15" s="197"/>
      <c r="AB15" s="198"/>
      <c r="AC15" s="182" t="str">
        <f t="shared" si="2"/>
        <v/>
      </c>
      <c r="AD15" s="41" t="str">
        <f t="shared" si="3"/>
        <v/>
      </c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27" customHeight="1">
      <c r="A16" s="32"/>
      <c r="B16" s="180"/>
      <c r="C16" s="181"/>
      <c r="D16" s="196"/>
      <c r="E16" s="197"/>
      <c r="F16" s="197"/>
      <c r="G16" s="197"/>
      <c r="H16" s="198"/>
      <c r="I16" s="196"/>
      <c r="J16" s="197"/>
      <c r="K16" s="197"/>
      <c r="L16" s="197"/>
      <c r="M16" s="198"/>
      <c r="N16" s="196"/>
      <c r="O16" s="197"/>
      <c r="P16" s="197"/>
      <c r="Q16" s="197"/>
      <c r="R16" s="198"/>
      <c r="S16" s="196"/>
      <c r="T16" s="197"/>
      <c r="U16" s="197"/>
      <c r="V16" s="197"/>
      <c r="W16" s="198"/>
      <c r="X16" s="196"/>
      <c r="Y16" s="197"/>
      <c r="Z16" s="197"/>
      <c r="AA16" s="197"/>
      <c r="AB16" s="198"/>
      <c r="AC16" s="182" t="str">
        <f t="shared" si="2"/>
        <v/>
      </c>
      <c r="AD16" s="41" t="str">
        <f t="shared" si="3"/>
        <v/>
      </c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21.75" customHeight="1">
      <c r="A17" s="3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247" t="s">
        <v>213</v>
      </c>
      <c r="T17" s="247"/>
      <c r="U17" s="247"/>
      <c r="V17" s="247"/>
      <c r="W17" s="247"/>
      <c r="X17" s="247"/>
      <c r="Y17" s="247"/>
      <c r="Z17" s="247"/>
      <c r="AA17" s="247"/>
      <c r="AB17" s="248"/>
      <c r="AC17" s="249" t="str">
        <f>IF(AC9="","",AVERAGE(AC9:AC16))</f>
        <v/>
      </c>
      <c r="AD17" s="250"/>
      <c r="AE17" s="32"/>
      <c r="AF17" s="186" t="s">
        <v>217</v>
      </c>
      <c r="AG17" s="187" t="e">
        <f>AVERAGE(AC9:AC16)</f>
        <v>#DIV/0!</v>
      </c>
      <c r="AH17" s="32"/>
      <c r="AI17" s="32"/>
      <c r="AJ17" s="32"/>
      <c r="AK17" s="32"/>
      <c r="AL17" s="32"/>
      <c r="AM17" s="32"/>
      <c r="AN17" s="32"/>
    </row>
    <row r="18" spans="1:40" s="5" customFormat="1" ht="21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204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51" t="str">
        <f>IF(AC17="","",IF(AC17&gt;=4.5,5,IF(AC17&gt;=3.75,4,IF(AC17&gt;=3,3,IF(AC17&gt;=2.5,2,1)))))</f>
        <v/>
      </c>
      <c r="AD18" s="252"/>
      <c r="AE18" s="33"/>
      <c r="AF18" s="186" t="s">
        <v>204</v>
      </c>
      <c r="AG18" s="188" t="e">
        <f>IF(AG17="","",IF(AG17&gt;=4.5,5,IF(AG17&gt;=3.75,4,IF(AG17&gt;=3,3,IF(AG17&gt;=2.5,2,1)))))</f>
        <v>#DIV/0!</v>
      </c>
      <c r="AH18" s="189"/>
      <c r="AI18" s="33"/>
      <c r="AJ18" s="33"/>
      <c r="AK18" s="33"/>
      <c r="AL18" s="33"/>
      <c r="AM18" s="33"/>
      <c r="AN18" s="33"/>
    </row>
    <row r="19" spans="1:40" s="5" customFormat="1" ht="21.75" customHeight="1">
      <c r="A19" s="33"/>
      <c r="B19" s="190"/>
      <c r="C19" s="240" t="s">
        <v>205</v>
      </c>
      <c r="D19" s="240"/>
      <c r="E19" s="240"/>
      <c r="F19" s="240"/>
      <c r="G19" s="240"/>
      <c r="H19" s="233"/>
      <c r="I19" s="241" t="str">
        <f>IF(AC18="","",AC18*AH2/5)</f>
        <v/>
      </c>
      <c r="J19" s="242"/>
      <c r="K19" s="242"/>
      <c r="L19" s="242"/>
      <c r="M19" s="243"/>
      <c r="N19" s="244" t="s">
        <v>214</v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33"/>
      <c r="AC19" s="212" t="str">
        <f>IF(I19="","",IF(I19&gt;=2,5,IF(I19&gt;=1.6,4,IF(I19&gt;=1.2,3,IF(I19&gt;=0.8,2,IF(I19&gt;=0.4,1))))))</f>
        <v/>
      </c>
      <c r="AD19" s="212"/>
      <c r="AE19" s="33"/>
      <c r="AF19" s="186" t="s">
        <v>205</v>
      </c>
      <c r="AG19" s="187" t="e">
        <f>IF(AG18="-","-",AG18*AH2/5)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21.75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229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10" t="str">
        <f>IF(AC19="","",IF(AC19=5,"ดีเยี่ยม",IF(AC19=4,"ดีมาก",IF(AC19=3,"ดี",IF(AC19=2,"พอใช้","ปรับปรุง")))))</f>
        <v/>
      </c>
      <c r="AD20" s="210"/>
      <c r="AE20" s="33"/>
      <c r="AF20" s="186" t="s">
        <v>214</v>
      </c>
      <c r="AG20" s="191" t="e">
        <f>IF(AG19=0,"-",IF(AG19=3,5,IF(AG19=2.4,4,IF(AG19=1.8,3,IF(AG19=1.2,2,IF(AG19=0.6,1))))))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3"/>
      <c r="AH21" s="33"/>
      <c r="AI21" s="33"/>
      <c r="AJ21" s="33"/>
      <c r="AK21" s="33"/>
      <c r="AL21" s="33"/>
      <c r="AM21" s="33"/>
      <c r="AN21" s="33"/>
    </row>
    <row r="22" spans="1:40">
      <c r="B22" s="31"/>
      <c r="C22" s="19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218</v>
      </c>
      <c r="AD22" s="54">
        <f>COUNTIF(AC9:AC16,5)</f>
        <v>0</v>
      </c>
      <c r="AE22" s="31" t="s">
        <v>203</v>
      </c>
    </row>
    <row r="23" spans="1:40">
      <c r="B23" s="192" t="s">
        <v>219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220</v>
      </c>
      <c r="AD23" s="54">
        <f>COUNTIF(AC9:AC16,4)</f>
        <v>0</v>
      </c>
      <c r="AE23" s="31" t="s">
        <v>203</v>
      </c>
    </row>
    <row r="24" spans="1:40">
      <c r="B24" s="31" t="s">
        <v>221</v>
      </c>
      <c r="C24" s="19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222</v>
      </c>
      <c r="AD24" s="54">
        <f>COUNTIF(AC9:AC16,3)</f>
        <v>0</v>
      </c>
      <c r="AE24" s="31" t="s">
        <v>203</v>
      </c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223</v>
      </c>
      <c r="AD25" s="54">
        <f>COUNTIF(AC9:AC16,2)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224</v>
      </c>
      <c r="AD26" s="54">
        <f>COUNTIF(AC9:AC16,1)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225</v>
      </c>
      <c r="AD27" s="55">
        <f>SUM(AD22:AD26)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19:H19"/>
    <mergeCell ref="I19:M19"/>
    <mergeCell ref="N19:AB19"/>
    <mergeCell ref="AC19:AD19"/>
    <mergeCell ref="AD6:AD8"/>
    <mergeCell ref="D7:H7"/>
    <mergeCell ref="I7:M7"/>
    <mergeCell ref="N7:R7"/>
    <mergeCell ref="S7:W7"/>
    <mergeCell ref="X7:AB7"/>
    <mergeCell ref="N20:AB20"/>
    <mergeCell ref="AC20:AD20"/>
    <mergeCell ref="S17:AB17"/>
    <mergeCell ref="AC17:AD17"/>
    <mergeCell ref="N18:AB18"/>
    <mergeCell ref="AC18:AD1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6 AB9:AB16 H9:H16 M9:M16 R9:R16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6 L9:L16 G9:G16 AA9:AA16 Q9:Q16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6 K9:K16 F9:F16 Z9:Z16 P9:P16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6 I9:I16 D9:D16 X9:X16 N9:N16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6 J9:J16 E9:E16 Y9:Y16 O9:O16">
      <formula1>scor4</formula1>
    </dataValidation>
  </dataValidations>
  <pageMargins left="0.39370078740157483" right="0.11811023622047245" top="0.55118110236220474" bottom="0.15748031496062992" header="0.31496062992125984" footer="0.31496062992125984"/>
  <pageSetup orientation="landscape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N56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SUM(AD27:AD29)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245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2" customHeight="1">
      <c r="A5" s="30"/>
      <c r="C5" s="230" t="s">
        <v>246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0.5" customHeight="1">
      <c r="A9" s="32"/>
      <c r="B9" s="180">
        <v>1</v>
      </c>
      <c r="C9" s="181" t="s">
        <v>247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4" si="0">SUM(D9:AB9)</f>
        <v>0</v>
      </c>
      <c r="AG9" s="61" t="e">
        <f t="shared" ref="AG9:AG14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82.5" customHeight="1">
      <c r="A10" s="32"/>
      <c r="B10" s="180">
        <v>2</v>
      </c>
      <c r="C10" s="181" t="s">
        <v>248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4" si="2">IF(AE10="","",AE10)</f>
        <v/>
      </c>
      <c r="AD10" s="41" t="str">
        <f t="shared" ref="AD10:AD14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4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4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3.5" customHeight="1">
      <c r="A11" s="32"/>
      <c r="B11" s="180"/>
      <c r="C11" s="181" t="s">
        <v>249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82.5" customHeight="1">
      <c r="A12" s="32"/>
      <c r="B12" s="180"/>
      <c r="C12" s="181" t="s">
        <v>250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2" customHeight="1">
      <c r="A13" s="32"/>
      <c r="B13" s="180"/>
      <c r="C13" s="181" t="s">
        <v>251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61.5" customHeight="1">
      <c r="A14" s="32"/>
      <c r="B14" s="180"/>
      <c r="C14" s="181" t="s">
        <v>252</v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2"/>
      <c r="T14" s="43"/>
      <c r="U14" s="43"/>
      <c r="V14" s="43"/>
      <c r="W14" s="44"/>
      <c r="X14" s="42"/>
      <c r="Y14" s="43"/>
      <c r="Z14" s="43"/>
      <c r="AA14" s="43"/>
      <c r="AB14" s="44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81" customHeight="1">
      <c r="A15" s="32"/>
      <c r="B15" s="180"/>
      <c r="C15" s="181" t="s">
        <v>253</v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2"/>
      <c r="T15" s="43"/>
      <c r="U15" s="43"/>
      <c r="V15" s="43"/>
      <c r="W15" s="44"/>
      <c r="X15" s="42"/>
      <c r="Y15" s="43"/>
      <c r="Z15" s="43"/>
      <c r="AA15" s="43"/>
      <c r="AB15" s="44"/>
      <c r="AC15" s="182"/>
      <c r="AD15" s="41"/>
      <c r="AE15" s="63" t="str">
        <f t="shared" ref="AE15:AE21" si="6">IF(AH15=0,"",AF15/AH15)</f>
        <v/>
      </c>
      <c r="AF15" s="37">
        <f t="shared" ref="AF15:AF21" si="7">SUM(D15:AB15)</f>
        <v>0</v>
      </c>
      <c r="AG15" s="61" t="e">
        <f t="shared" ref="AG15:AG21" si="8">AF15*100/$AF$8</f>
        <v>#DIV/0!</v>
      </c>
      <c r="AH15" s="37">
        <f t="shared" ref="AH15:AH21" si="9">COUNT(D15:AB15)</f>
        <v>0</v>
      </c>
      <c r="AI15" s="32"/>
      <c r="AJ15" s="32"/>
      <c r="AK15" s="32"/>
      <c r="AL15" s="32"/>
      <c r="AM15" s="32"/>
      <c r="AN15" s="32"/>
    </row>
    <row r="16" spans="1:40" s="4" customFormat="1" ht="61.5" customHeight="1">
      <c r="A16" s="32"/>
      <c r="B16" s="180"/>
      <c r="C16" s="181" t="s">
        <v>254</v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2"/>
      <c r="T16" s="43"/>
      <c r="U16" s="43"/>
      <c r="V16" s="43"/>
      <c r="W16" s="44"/>
      <c r="X16" s="42"/>
      <c r="Y16" s="43"/>
      <c r="Z16" s="43"/>
      <c r="AA16" s="43"/>
      <c r="AB16" s="44"/>
      <c r="AC16" s="182"/>
      <c r="AD16" s="41"/>
      <c r="AE16" s="63" t="str">
        <f t="shared" si="6"/>
        <v/>
      </c>
      <c r="AF16" s="37">
        <f t="shared" si="7"/>
        <v>0</v>
      </c>
      <c r="AG16" s="61" t="e">
        <f t="shared" si="8"/>
        <v>#DIV/0!</v>
      </c>
      <c r="AH16" s="37">
        <f t="shared" si="9"/>
        <v>0</v>
      </c>
      <c r="AI16" s="32"/>
      <c r="AJ16" s="32"/>
      <c r="AK16" s="32"/>
      <c r="AL16" s="32"/>
      <c r="AM16" s="32"/>
      <c r="AN16" s="32"/>
    </row>
    <row r="17" spans="1:40" s="4" customFormat="1" ht="61.5" customHeight="1">
      <c r="A17" s="32"/>
      <c r="B17" s="180"/>
      <c r="C17" s="181" t="s">
        <v>255</v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42"/>
      <c r="O17" s="43"/>
      <c r="P17" s="43"/>
      <c r="Q17" s="43"/>
      <c r="R17" s="44"/>
      <c r="S17" s="42"/>
      <c r="T17" s="43"/>
      <c r="U17" s="43"/>
      <c r="V17" s="43"/>
      <c r="W17" s="44"/>
      <c r="X17" s="42"/>
      <c r="Y17" s="43"/>
      <c r="Z17" s="43"/>
      <c r="AA17" s="43"/>
      <c r="AB17" s="44"/>
      <c r="AC17" s="182"/>
      <c r="AD17" s="41"/>
      <c r="AE17" s="63" t="str">
        <f t="shared" si="6"/>
        <v/>
      </c>
      <c r="AF17" s="37">
        <f t="shared" si="7"/>
        <v>0</v>
      </c>
      <c r="AG17" s="61" t="e">
        <f t="shared" si="8"/>
        <v>#DIV/0!</v>
      </c>
      <c r="AH17" s="37">
        <f t="shared" si="9"/>
        <v>0</v>
      </c>
      <c r="AI17" s="32"/>
      <c r="AJ17" s="32"/>
      <c r="AK17" s="32"/>
      <c r="AL17" s="32"/>
      <c r="AM17" s="32"/>
      <c r="AN17" s="32"/>
    </row>
    <row r="18" spans="1:40" s="4" customFormat="1" ht="123.75" customHeight="1">
      <c r="A18" s="32"/>
      <c r="B18" s="180"/>
      <c r="C18" s="181" t="s">
        <v>256</v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42"/>
      <c r="O18" s="43"/>
      <c r="P18" s="43"/>
      <c r="Q18" s="43"/>
      <c r="R18" s="44"/>
      <c r="S18" s="42"/>
      <c r="T18" s="43"/>
      <c r="U18" s="43"/>
      <c r="V18" s="43"/>
      <c r="W18" s="44"/>
      <c r="X18" s="42"/>
      <c r="Y18" s="43"/>
      <c r="Z18" s="43"/>
      <c r="AA18" s="43"/>
      <c r="AB18" s="44"/>
      <c r="AC18" s="182"/>
      <c r="AD18" s="41"/>
      <c r="AE18" s="63" t="str">
        <f t="shared" si="6"/>
        <v/>
      </c>
      <c r="AF18" s="37">
        <f t="shared" si="7"/>
        <v>0</v>
      </c>
      <c r="AG18" s="61" t="e">
        <f t="shared" si="8"/>
        <v>#DIV/0!</v>
      </c>
      <c r="AH18" s="37">
        <f t="shared" si="9"/>
        <v>0</v>
      </c>
      <c r="AI18" s="32"/>
      <c r="AJ18" s="32"/>
      <c r="AK18" s="32"/>
      <c r="AL18" s="32"/>
      <c r="AM18" s="32"/>
      <c r="AN18" s="32"/>
    </row>
    <row r="19" spans="1:40" s="4" customFormat="1" ht="81.75" customHeight="1">
      <c r="A19" s="32"/>
      <c r="B19" s="180"/>
      <c r="C19" s="181" t="s">
        <v>257</v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42"/>
      <c r="O19" s="43"/>
      <c r="P19" s="43"/>
      <c r="Q19" s="43"/>
      <c r="R19" s="44"/>
      <c r="S19" s="42"/>
      <c r="T19" s="43"/>
      <c r="U19" s="43"/>
      <c r="V19" s="43"/>
      <c r="W19" s="44"/>
      <c r="X19" s="42"/>
      <c r="Y19" s="43"/>
      <c r="Z19" s="43"/>
      <c r="AA19" s="43"/>
      <c r="AB19" s="44"/>
      <c r="AC19" s="182"/>
      <c r="AD19" s="41"/>
      <c r="AE19" s="63" t="str">
        <f t="shared" si="6"/>
        <v/>
      </c>
      <c r="AF19" s="37">
        <f t="shared" si="7"/>
        <v>0</v>
      </c>
      <c r="AG19" s="61" t="e">
        <f t="shared" si="8"/>
        <v>#DIV/0!</v>
      </c>
      <c r="AH19" s="37">
        <f t="shared" si="9"/>
        <v>0</v>
      </c>
      <c r="AI19" s="32"/>
      <c r="AJ19" s="32"/>
      <c r="AK19" s="32"/>
      <c r="AL19" s="32"/>
      <c r="AM19" s="32"/>
      <c r="AN19" s="32"/>
    </row>
    <row r="20" spans="1:40" s="4" customFormat="1" ht="51" customHeight="1">
      <c r="A20" s="32"/>
      <c r="B20" s="180"/>
      <c r="C20" s="181" t="s">
        <v>258</v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42"/>
      <c r="O20" s="43"/>
      <c r="P20" s="43"/>
      <c r="Q20" s="43"/>
      <c r="R20" s="44"/>
      <c r="S20" s="42"/>
      <c r="T20" s="43"/>
      <c r="U20" s="43"/>
      <c r="V20" s="43"/>
      <c r="W20" s="44"/>
      <c r="X20" s="42"/>
      <c r="Y20" s="43"/>
      <c r="Z20" s="43"/>
      <c r="AA20" s="43"/>
      <c r="AB20" s="44"/>
      <c r="AC20" s="182"/>
      <c r="AD20" s="41"/>
      <c r="AE20" s="63" t="str">
        <f t="shared" si="6"/>
        <v/>
      </c>
      <c r="AF20" s="37">
        <f t="shared" si="7"/>
        <v>0</v>
      </c>
      <c r="AG20" s="61" t="e">
        <f t="shared" si="8"/>
        <v>#DIV/0!</v>
      </c>
      <c r="AH20" s="37">
        <f t="shared" si="9"/>
        <v>0</v>
      </c>
      <c r="AI20" s="32"/>
      <c r="AJ20" s="32"/>
      <c r="AK20" s="32"/>
      <c r="AL20" s="32"/>
      <c r="AM20" s="32"/>
      <c r="AN20" s="32"/>
    </row>
    <row r="21" spans="1:40" s="4" customFormat="1" ht="61.5" customHeight="1">
      <c r="A21" s="32"/>
      <c r="B21" s="180"/>
      <c r="C21" s="181" t="s">
        <v>259</v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42"/>
      <c r="O21" s="43"/>
      <c r="P21" s="43"/>
      <c r="Q21" s="43"/>
      <c r="R21" s="44"/>
      <c r="S21" s="42"/>
      <c r="T21" s="43"/>
      <c r="U21" s="43"/>
      <c r="V21" s="43"/>
      <c r="W21" s="44"/>
      <c r="X21" s="42"/>
      <c r="Y21" s="43"/>
      <c r="Z21" s="43"/>
      <c r="AA21" s="43"/>
      <c r="AB21" s="44"/>
      <c r="AC21" s="182"/>
      <c r="AD21" s="41"/>
      <c r="AE21" s="63" t="str">
        <f t="shared" si="6"/>
        <v/>
      </c>
      <c r="AF21" s="37">
        <f t="shared" si="7"/>
        <v>0</v>
      </c>
      <c r="AG21" s="61" t="e">
        <f t="shared" si="8"/>
        <v>#DIV/0!</v>
      </c>
      <c r="AH21" s="37">
        <f t="shared" si="9"/>
        <v>0</v>
      </c>
      <c r="AI21" s="32"/>
      <c r="AJ21" s="32"/>
      <c r="AK21" s="32"/>
      <c r="AL21" s="32"/>
      <c r="AM21" s="32"/>
      <c r="AN21" s="32"/>
    </row>
    <row r="22" spans="1:40" s="4" customFormat="1" ht="21.75" customHeight="1">
      <c r="A22" s="32"/>
      <c r="B22" s="183"/>
      <c r="C22" s="184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247" t="s">
        <v>213</v>
      </c>
      <c r="T22" s="247"/>
      <c r="U22" s="247"/>
      <c r="V22" s="247"/>
      <c r="W22" s="247"/>
      <c r="X22" s="247"/>
      <c r="Y22" s="247"/>
      <c r="Z22" s="247"/>
      <c r="AA22" s="247"/>
      <c r="AB22" s="248"/>
      <c r="AC22" s="249" t="str">
        <f>IF(AC9="","",AVERAGE(AC9:AC21))</f>
        <v/>
      </c>
      <c r="AD22" s="250"/>
      <c r="AE22" s="32"/>
      <c r="AF22" s="186" t="s">
        <v>217</v>
      </c>
      <c r="AG22" s="187" t="e">
        <f>AVERAGE(AC9:AC21)</f>
        <v>#DIV/0!</v>
      </c>
      <c r="AH22" s="32"/>
      <c r="AI22" s="32"/>
      <c r="AJ22" s="32"/>
      <c r="AK22" s="32"/>
      <c r="AL22" s="32"/>
      <c r="AM22" s="32"/>
      <c r="AN22" s="32"/>
    </row>
    <row r="23" spans="1:40" s="5" customFormat="1" ht="21.75" customHeight="1">
      <c r="A23" s="33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246" t="s">
        <v>204</v>
      </c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35"/>
      <c r="AC23" s="251" t="str">
        <f>IF(AC22="","",IF(AC22&gt;=4.5,5,IF(AC22&gt;=3.75,4,IF(AC22&gt;=3,3,IF(AC22&gt;=2.5,2,1)))))</f>
        <v/>
      </c>
      <c r="AD23" s="252"/>
      <c r="AE23" s="33"/>
      <c r="AF23" s="186" t="s">
        <v>204</v>
      </c>
      <c r="AG23" s="188" t="e">
        <f>IF(AG22="","",IF(AG22&gt;=4.5,5,IF(AG22&gt;=3.75,4,IF(AG22&gt;=3,3,IF(AG22&gt;=2.5,2,1)))))</f>
        <v>#DIV/0!</v>
      </c>
      <c r="AH23" s="189"/>
      <c r="AI23" s="33"/>
      <c r="AJ23" s="33"/>
      <c r="AK23" s="33"/>
      <c r="AL23" s="33"/>
      <c r="AM23" s="33"/>
      <c r="AN23" s="33"/>
    </row>
    <row r="24" spans="1:40" s="5" customFormat="1" ht="21.75" customHeight="1">
      <c r="A24" s="33"/>
      <c r="B24" s="190"/>
      <c r="C24" s="240" t="s">
        <v>205</v>
      </c>
      <c r="D24" s="240"/>
      <c r="E24" s="240"/>
      <c r="F24" s="240"/>
      <c r="G24" s="240"/>
      <c r="H24" s="233"/>
      <c r="I24" s="241" t="str">
        <f>IF(AC23="","",AC23*AH2/5)</f>
        <v/>
      </c>
      <c r="J24" s="242"/>
      <c r="K24" s="242"/>
      <c r="L24" s="242"/>
      <c r="M24" s="243"/>
      <c r="N24" s="244" t="s">
        <v>214</v>
      </c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33"/>
      <c r="AC24" s="212" t="str">
        <f>IF(I24="","",IF(I24&gt;=2,5,IF(I24&gt;=1.6,4,IF(I24&gt;=1.2,3,IF(I24&gt;=0.8,2,IF(I24&gt;=0.4,1))))))</f>
        <v/>
      </c>
      <c r="AD24" s="212"/>
      <c r="AE24" s="33"/>
      <c r="AF24" s="186" t="s">
        <v>205</v>
      </c>
      <c r="AG24" s="187" t="e">
        <f>IF(AG23="-","-",AG23*AH2/5)</f>
        <v>#DIV/0!</v>
      </c>
      <c r="AH24" s="33"/>
      <c r="AI24" s="33"/>
      <c r="AJ24" s="33"/>
      <c r="AK24" s="33"/>
      <c r="AL24" s="33"/>
      <c r="AM24" s="33"/>
      <c r="AN24" s="33"/>
    </row>
    <row r="25" spans="1:40" s="5" customFormat="1" ht="21.75" customHeight="1">
      <c r="A25" s="33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246" t="s">
        <v>229</v>
      </c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35"/>
      <c r="AC25" s="210" t="str">
        <f>IF(AC24="","",IF(AC24=5,"ดีเยี่ยม",IF(AC24=4,"ดีมาก",IF(AC24=3,"ดี",IF(AC24=2,"พอใช้","ปรับปรุง")))))</f>
        <v/>
      </c>
      <c r="AD25" s="210"/>
      <c r="AE25" s="33"/>
      <c r="AF25" s="186" t="s">
        <v>214</v>
      </c>
      <c r="AG25" s="191" t="e">
        <f>IF(AG24=0,"-",IF(AG24=3,5,IF(AG24=2.4,4,IF(AG24=1.8,3,IF(AG24=1.2,2,IF(AG24=0.6,1))))))</f>
        <v>#DIV/0!</v>
      </c>
      <c r="AH25" s="33"/>
      <c r="AI25" s="33"/>
      <c r="AJ25" s="33"/>
      <c r="AK25" s="33"/>
      <c r="AL25" s="33"/>
      <c r="AM25" s="33"/>
      <c r="AN25" s="33"/>
    </row>
    <row r="26" spans="1:40" s="5" customFormat="1" ht="15.7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6"/>
      <c r="AG26" s="33"/>
      <c r="AH26" s="33"/>
      <c r="AI26" s="33"/>
      <c r="AJ26" s="33"/>
      <c r="AK26" s="33"/>
      <c r="AL26" s="33"/>
      <c r="AM26" s="33"/>
      <c r="AN26" s="33"/>
    </row>
    <row r="27" spans="1:40">
      <c r="B27" s="31"/>
      <c r="C27" s="19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218</v>
      </c>
      <c r="AD27" s="54">
        <f>COUNTIF(AC9:AC21,5)</f>
        <v>0</v>
      </c>
      <c r="AE27" s="31" t="s">
        <v>203</v>
      </c>
    </row>
    <row r="28" spans="1:40">
      <c r="B28" s="192" t="s">
        <v>219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47" t="s">
        <v>220</v>
      </c>
      <c r="AD28" s="54">
        <f>COUNTIF(AC9:AC21,4)</f>
        <v>0</v>
      </c>
      <c r="AE28" s="31" t="s">
        <v>203</v>
      </c>
    </row>
    <row r="29" spans="1:40">
      <c r="B29" s="31" t="s">
        <v>221</v>
      </c>
      <c r="C29" s="19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47" t="s">
        <v>222</v>
      </c>
      <c r="AD29" s="54">
        <f>COUNTIF(AC9:AC21,3)</f>
        <v>0</v>
      </c>
      <c r="AE29" s="31" t="s">
        <v>203</v>
      </c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47" t="s">
        <v>223</v>
      </c>
      <c r="AD30" s="54">
        <f>COUNTIF(AC9:AC21,2)</f>
        <v>0</v>
      </c>
      <c r="AE30" s="31" t="s">
        <v>203</v>
      </c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47" t="s">
        <v>224</v>
      </c>
      <c r="AD31" s="54">
        <f>COUNTIF(AC9:AC21,1)</f>
        <v>0</v>
      </c>
      <c r="AE31" s="31" t="s">
        <v>203</v>
      </c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47" t="s">
        <v>225</v>
      </c>
      <c r="AD32" s="55">
        <f>SUM(AD27:AD31)</f>
        <v>0</v>
      </c>
      <c r="AE32" s="31" t="s">
        <v>203</v>
      </c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4" customForma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J41" s="31"/>
      <c r="AK41" s="31"/>
      <c r="AL41" s="31"/>
      <c r="AM41" s="31"/>
      <c r="AN41" s="31"/>
    </row>
    <row r="42" spans="1:40" s="34" customForma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G42" s="31"/>
      <c r="AH42" s="31"/>
      <c r="AI42" s="31"/>
      <c r="AJ42" s="31"/>
      <c r="AK42" s="31"/>
      <c r="AL42" s="31"/>
      <c r="AM42" s="31"/>
      <c r="AN42" s="31"/>
    </row>
    <row r="43" spans="1:40" s="34" customForma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G43" s="31"/>
      <c r="AH43" s="31"/>
      <c r="AI43" s="31"/>
      <c r="AJ43" s="31"/>
      <c r="AK43" s="31"/>
      <c r="AL43" s="31"/>
      <c r="AM43" s="31"/>
      <c r="AN43" s="31"/>
    </row>
    <row r="44" spans="1:40" s="34" customForma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G44" s="31"/>
      <c r="AH44" s="31"/>
      <c r="AI44" s="31"/>
      <c r="AJ44" s="31"/>
      <c r="AK44" s="31"/>
      <c r="AL44" s="31"/>
      <c r="AM44" s="31"/>
      <c r="AN44" s="31"/>
    </row>
    <row r="45" spans="1:40" s="34" customForma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G45" s="31"/>
      <c r="AH45" s="31"/>
      <c r="AI45" s="31"/>
      <c r="AJ45" s="31"/>
      <c r="AK45" s="31"/>
      <c r="AL45" s="31"/>
      <c r="AM45" s="31"/>
      <c r="AN45" s="31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  <row r="52" spans="32:32" s="31" customFormat="1">
      <c r="AF52" s="34"/>
    </row>
    <row r="53" spans="32:32" s="31" customFormat="1">
      <c r="AF53" s="34"/>
    </row>
    <row r="54" spans="32:32" s="31" customFormat="1">
      <c r="AF54" s="34"/>
    </row>
    <row r="55" spans="32:32" s="31" customFormat="1">
      <c r="AF55" s="34"/>
    </row>
    <row r="56" spans="32:32" s="31" customFormat="1">
      <c r="AF56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24:H24"/>
    <mergeCell ref="I24:M24"/>
    <mergeCell ref="N24:AB24"/>
    <mergeCell ref="AC24:AD24"/>
    <mergeCell ref="AD6:AD8"/>
    <mergeCell ref="D7:H7"/>
    <mergeCell ref="I7:M7"/>
    <mergeCell ref="N7:R7"/>
    <mergeCell ref="S7:W7"/>
    <mergeCell ref="X7:AB7"/>
    <mergeCell ref="N25:AB25"/>
    <mergeCell ref="AC25:AD25"/>
    <mergeCell ref="S22:AB22"/>
    <mergeCell ref="AC22:AD22"/>
    <mergeCell ref="N23:AB23"/>
    <mergeCell ref="AC23:AD23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21 O9:O21 Y9:Y21 E9:E21 J9:J2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21 N9:N21 X9:X21 D9:D21 I9:I2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21 P9:P21 Z9:Z21 F9:F21 K9:K2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21 Q9:Q21 AA9:AA21 G9:G21 L9:L2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21 R9:R21 M9:M21 H9:H21 AB9:AB21">
      <formula1>scor1</formula1>
    </dataValidation>
  </dataValidations>
  <pageMargins left="0.39370078740157483" right="0.11811023622047245" top="0.55118110236220474" bottom="0.15748031496062992" header="0.31496062992125984" footer="0.31496062992125984"/>
  <pageSetup orientation="landscape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N52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SUM(AD23:AD25)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245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2" customHeight="1">
      <c r="A5" s="30"/>
      <c r="C5" s="230" t="s">
        <v>260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0.5" customHeight="1">
      <c r="A9" s="32"/>
      <c r="B9" s="180">
        <v>1</v>
      </c>
      <c r="C9" s="181" t="s">
        <v>261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7" si="0">SUM(D9:AB9)</f>
        <v>0</v>
      </c>
      <c r="AG9" s="61" t="e">
        <f t="shared" ref="AG9:AG17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2" customHeight="1">
      <c r="A10" s="32"/>
      <c r="B10" s="180">
        <v>2</v>
      </c>
      <c r="C10" s="181" t="s">
        <v>262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4" si="2">IF(AE10="","",AE10)</f>
        <v/>
      </c>
      <c r="AD10" s="41" t="str">
        <f t="shared" ref="AD10:AD14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7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7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62.25" customHeight="1">
      <c r="A11" s="32"/>
      <c r="B11" s="180">
        <v>3</v>
      </c>
      <c r="C11" s="181" t="s">
        <v>263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82.5" customHeight="1">
      <c r="A12" s="32"/>
      <c r="B12" s="180">
        <v>4</v>
      </c>
      <c r="C12" s="181" t="s">
        <v>264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60.75" customHeight="1">
      <c r="A13" s="32"/>
      <c r="B13" s="180">
        <v>5</v>
      </c>
      <c r="C13" s="181" t="s">
        <v>265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61.5" customHeight="1">
      <c r="A14" s="32"/>
      <c r="B14" s="180">
        <v>6</v>
      </c>
      <c r="C14" s="181" t="s">
        <v>266</v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2"/>
      <c r="T14" s="43"/>
      <c r="U14" s="43"/>
      <c r="V14" s="43"/>
      <c r="W14" s="44"/>
      <c r="X14" s="42"/>
      <c r="Y14" s="43"/>
      <c r="Z14" s="43"/>
      <c r="AA14" s="43"/>
      <c r="AB14" s="44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69" customHeight="1">
      <c r="A15" s="32"/>
      <c r="B15" s="180">
        <v>7</v>
      </c>
      <c r="C15" s="181" t="s">
        <v>267</v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2"/>
      <c r="T15" s="43"/>
      <c r="U15" s="43"/>
      <c r="V15" s="43"/>
      <c r="W15" s="44"/>
      <c r="X15" s="42"/>
      <c r="Y15" s="43"/>
      <c r="Z15" s="43"/>
      <c r="AA15" s="43"/>
      <c r="AB15" s="44"/>
      <c r="AC15" s="182"/>
      <c r="AD15" s="41"/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81" customHeight="1">
      <c r="A16" s="32"/>
      <c r="B16" s="180">
        <v>8</v>
      </c>
      <c r="C16" s="181" t="s">
        <v>268</v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2"/>
      <c r="T16" s="43"/>
      <c r="U16" s="43"/>
      <c r="V16" s="43"/>
      <c r="W16" s="44"/>
      <c r="X16" s="42"/>
      <c r="Y16" s="43"/>
      <c r="Z16" s="43"/>
      <c r="AA16" s="43"/>
      <c r="AB16" s="44"/>
      <c r="AC16" s="182"/>
      <c r="AD16" s="41"/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97.5" customHeight="1">
      <c r="A17" s="32"/>
      <c r="B17" s="180">
        <v>9</v>
      </c>
      <c r="C17" s="181" t="s">
        <v>269</v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42"/>
      <c r="O17" s="43"/>
      <c r="P17" s="43"/>
      <c r="Q17" s="43"/>
      <c r="R17" s="44"/>
      <c r="S17" s="42"/>
      <c r="T17" s="43"/>
      <c r="U17" s="43"/>
      <c r="V17" s="43"/>
      <c r="W17" s="44"/>
      <c r="X17" s="42"/>
      <c r="Y17" s="43"/>
      <c r="Z17" s="43"/>
      <c r="AA17" s="43"/>
      <c r="AB17" s="44"/>
      <c r="AC17" s="182"/>
      <c r="AD17" s="41"/>
      <c r="AE17" s="63" t="str">
        <f t="shared" si="4"/>
        <v/>
      </c>
      <c r="AF17" s="37">
        <f t="shared" si="0"/>
        <v>0</v>
      </c>
      <c r="AG17" s="61" t="e">
        <f t="shared" si="1"/>
        <v>#DIV/0!</v>
      </c>
      <c r="AH17" s="37">
        <f t="shared" si="5"/>
        <v>0</v>
      </c>
      <c r="AI17" s="32"/>
      <c r="AJ17" s="32"/>
      <c r="AK17" s="32"/>
      <c r="AL17" s="32"/>
      <c r="AM17" s="32"/>
      <c r="AN17" s="32"/>
    </row>
    <row r="18" spans="1:40" s="4" customFormat="1" ht="21.75" customHeight="1">
      <c r="A18" s="32"/>
      <c r="B18" s="183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247" t="s">
        <v>213</v>
      </c>
      <c r="T18" s="247"/>
      <c r="U18" s="247"/>
      <c r="V18" s="247"/>
      <c r="W18" s="247"/>
      <c r="X18" s="247"/>
      <c r="Y18" s="247"/>
      <c r="Z18" s="247"/>
      <c r="AA18" s="247"/>
      <c r="AB18" s="248"/>
      <c r="AC18" s="249" t="str">
        <f>IF(AC9="","",AVERAGE(AC9:AC17))</f>
        <v/>
      </c>
      <c r="AD18" s="250"/>
      <c r="AE18" s="32"/>
      <c r="AF18" s="186" t="s">
        <v>217</v>
      </c>
      <c r="AG18" s="187" t="e">
        <f>AVERAGE(AC9:AC17)</f>
        <v>#DIV/0!</v>
      </c>
      <c r="AH18" s="32"/>
      <c r="AI18" s="32"/>
      <c r="AJ18" s="32"/>
      <c r="AK18" s="32"/>
      <c r="AL18" s="32"/>
      <c r="AM18" s="32"/>
      <c r="AN18" s="32"/>
    </row>
    <row r="19" spans="1:40" s="5" customFormat="1" ht="21.75" customHeight="1">
      <c r="A19" s="33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246" t="s">
        <v>204</v>
      </c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35"/>
      <c r="AC19" s="251" t="str">
        <f>IF(AC18="","",IF(AC18&gt;=4.5,5,IF(AC18&gt;=3.75,4,IF(AC18&gt;=3,3,IF(AC18&gt;=2.5,2,1)))))</f>
        <v/>
      </c>
      <c r="AD19" s="252"/>
      <c r="AE19" s="33"/>
      <c r="AF19" s="186" t="s">
        <v>204</v>
      </c>
      <c r="AG19" s="188" t="e">
        <f>IF(AG18="","",IF(AG18&gt;=4.5,5,IF(AG18&gt;=3.75,4,IF(AG18&gt;=3,3,IF(AG18&gt;=2.5,2,1)))))</f>
        <v>#DIV/0!</v>
      </c>
      <c r="AH19" s="189"/>
      <c r="AI19" s="33"/>
      <c r="AJ19" s="33"/>
      <c r="AK19" s="33"/>
      <c r="AL19" s="33"/>
      <c r="AM19" s="33"/>
      <c r="AN19" s="33"/>
    </row>
    <row r="20" spans="1:40" s="5" customFormat="1" ht="21.75" customHeight="1">
      <c r="A20" s="33"/>
      <c r="B20" s="190"/>
      <c r="C20" s="240" t="s">
        <v>205</v>
      </c>
      <c r="D20" s="240"/>
      <c r="E20" s="240"/>
      <c r="F20" s="240"/>
      <c r="G20" s="240"/>
      <c r="H20" s="233"/>
      <c r="I20" s="241" t="str">
        <f>IF(AC19="","",AC19*AH2/5)</f>
        <v/>
      </c>
      <c r="J20" s="242"/>
      <c r="K20" s="242"/>
      <c r="L20" s="242"/>
      <c r="M20" s="243"/>
      <c r="N20" s="244" t="s">
        <v>214</v>
      </c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33"/>
      <c r="AC20" s="212" t="str">
        <f>IF(I20="","",IF(I20&gt;=1,5,IF(I20&gt;=0.8,4,IF(I20&gt;=0.6,3,IF(I20&gt;=0.4,2,IF(I20&gt;=0.2,1))))))</f>
        <v/>
      </c>
      <c r="AD20" s="212"/>
      <c r="AE20" s="33"/>
      <c r="AF20" s="186" t="s">
        <v>205</v>
      </c>
      <c r="AG20" s="187" t="e">
        <f>IF(AG19="-","-",AG19*AH2/5)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21.75" customHeight="1">
      <c r="A21" s="33"/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246" t="s">
        <v>229</v>
      </c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35"/>
      <c r="AC21" s="210" t="str">
        <f>IF(AC20="","",IF(AC20=5,"ดีเยี่ยม",IF(AC20=4,"ดีมาก",IF(AC20=3,"ดี",IF(AC20=2,"พอใช้","ปรับปรุง")))))</f>
        <v/>
      </c>
      <c r="AD21" s="210"/>
      <c r="AE21" s="33"/>
      <c r="AF21" s="186" t="s">
        <v>214</v>
      </c>
      <c r="AG21" s="191" t="e">
        <f>IF(AG20=0,"-",IF(AG20=3,5,IF(AG20=2.4,4,IF(AG20=1.8,3,IF(AG20=1.2,2,IF(AG20=0.6,1))))))</f>
        <v>#DIV/0!</v>
      </c>
      <c r="AH21" s="33"/>
      <c r="AI21" s="33"/>
      <c r="AJ21" s="33"/>
      <c r="AK21" s="33"/>
      <c r="AL21" s="33"/>
      <c r="AM21" s="33"/>
      <c r="AN21" s="33"/>
    </row>
    <row r="22" spans="1:40" s="5" customFormat="1" ht="15.7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6"/>
      <c r="AG22" s="33"/>
      <c r="AH22" s="33"/>
      <c r="AI22" s="33"/>
      <c r="AJ22" s="33"/>
      <c r="AK22" s="33"/>
      <c r="AL22" s="33"/>
      <c r="AM22" s="33"/>
      <c r="AN22" s="33"/>
    </row>
    <row r="23" spans="1:40">
      <c r="B23" s="31"/>
      <c r="C23" s="193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218</v>
      </c>
      <c r="AD23" s="54">
        <f>COUNTIF(AC9:AC17,5)</f>
        <v>0</v>
      </c>
      <c r="AE23" s="31" t="s">
        <v>203</v>
      </c>
    </row>
    <row r="24" spans="1:40">
      <c r="B24" s="192" t="s">
        <v>219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220</v>
      </c>
      <c r="AD24" s="54">
        <f>COUNTIF(AC9:AC17,4)</f>
        <v>0</v>
      </c>
      <c r="AE24" s="31" t="s">
        <v>203</v>
      </c>
    </row>
    <row r="25" spans="1:40">
      <c r="B25" s="31" t="s">
        <v>221</v>
      </c>
      <c r="C25" s="19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222</v>
      </c>
      <c r="AD25" s="54">
        <f>COUNTIF(AC9:AC17,3)</f>
        <v>0</v>
      </c>
      <c r="AE25" s="31" t="s">
        <v>203</v>
      </c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223</v>
      </c>
      <c r="AD26" s="54">
        <f>COUNTIF(AC9:AC17,2)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224</v>
      </c>
      <c r="AD27" s="54">
        <f>COUNTIF(AC9:AC17,1)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47" t="s">
        <v>225</v>
      </c>
      <c r="AD28" s="55">
        <f>SUM(AD23:AD27)</f>
        <v>0</v>
      </c>
      <c r="AE28" s="31" t="s">
        <v>203</v>
      </c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4" customForma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J41" s="31"/>
      <c r="AK41" s="31"/>
      <c r="AL41" s="31"/>
      <c r="AM41" s="31"/>
      <c r="AN41" s="31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  <row r="52" spans="32:32" s="31" customFormat="1">
      <c r="AF52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20:H20"/>
    <mergeCell ref="I20:M20"/>
    <mergeCell ref="N20:AB20"/>
    <mergeCell ref="AC20:AD20"/>
    <mergeCell ref="AD6:AD8"/>
    <mergeCell ref="D7:H7"/>
    <mergeCell ref="I7:M7"/>
    <mergeCell ref="N7:R7"/>
    <mergeCell ref="S7:W7"/>
    <mergeCell ref="X7:AB7"/>
    <mergeCell ref="N21:AB21"/>
    <mergeCell ref="AC21:AD21"/>
    <mergeCell ref="S18:AB18"/>
    <mergeCell ref="AC18:AD18"/>
    <mergeCell ref="N19:AB19"/>
    <mergeCell ref="AC19:AD19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7 AB9:AB17 H9:H17 M9:M17 R9:R17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7 L9:L17 G9:G17 AA9:AA17 Q9:Q17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7 K9:K17 F9:F17 Z9:Z17 P9:P17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7 I9:I17 D9:D17 X9:X17 N9:N17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7 J9:J17 E9:E17 Y9:Y17 O9:O17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N52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SUM(AD23:AD25)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245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24" customHeight="1">
      <c r="A5" s="30"/>
      <c r="C5" s="230" t="s">
        <v>270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33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81" customHeight="1">
      <c r="A9" s="32"/>
      <c r="B9" s="180">
        <v>1</v>
      </c>
      <c r="C9" s="181" t="s">
        <v>271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7" si="0">SUM(D9:AB9)</f>
        <v>0</v>
      </c>
      <c r="AG9" s="61" t="e">
        <f t="shared" ref="AG9:AG17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0.5" customHeight="1">
      <c r="A10" s="32"/>
      <c r="B10" s="180"/>
      <c r="C10" s="181" t="s">
        <v>272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4" si="2">IF(AE10="","",AE10)</f>
        <v/>
      </c>
      <c r="AD10" s="41" t="str">
        <f t="shared" ref="AD10:AD14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7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7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23.25" customHeight="1">
      <c r="A11" s="32"/>
      <c r="B11" s="180"/>
      <c r="C11" s="181" t="s">
        <v>273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23.25" customHeight="1">
      <c r="A12" s="32"/>
      <c r="B12" s="180"/>
      <c r="C12" s="181" t="s">
        <v>274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23.25" customHeight="1">
      <c r="A13" s="32"/>
      <c r="B13" s="180"/>
      <c r="C13" s="181" t="s">
        <v>275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43.5" customHeight="1">
      <c r="A14" s="32"/>
      <c r="B14" s="180"/>
      <c r="C14" s="181" t="s">
        <v>276</v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2"/>
      <c r="T14" s="43"/>
      <c r="U14" s="43"/>
      <c r="V14" s="43"/>
      <c r="W14" s="44"/>
      <c r="X14" s="42"/>
      <c r="Y14" s="43"/>
      <c r="Z14" s="43"/>
      <c r="AA14" s="43"/>
      <c r="AB14" s="44"/>
      <c r="AC14" s="182" t="str">
        <f t="shared" si="2"/>
        <v/>
      </c>
      <c r="AD14" s="41" t="str">
        <f t="shared" si="3"/>
        <v/>
      </c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6.25" customHeight="1">
      <c r="A15" s="32"/>
      <c r="B15" s="180"/>
      <c r="C15" s="181" t="s">
        <v>277</v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2"/>
      <c r="T15" s="43"/>
      <c r="U15" s="43"/>
      <c r="V15" s="43"/>
      <c r="W15" s="44"/>
      <c r="X15" s="42"/>
      <c r="Y15" s="43"/>
      <c r="Z15" s="43"/>
      <c r="AA15" s="43"/>
      <c r="AB15" s="44"/>
      <c r="AC15" s="182"/>
      <c r="AD15" s="41"/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23.25" customHeight="1">
      <c r="A16" s="32"/>
      <c r="B16" s="180"/>
      <c r="C16" s="181" t="s">
        <v>278</v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2"/>
      <c r="T16" s="43"/>
      <c r="U16" s="43"/>
      <c r="V16" s="43"/>
      <c r="W16" s="44"/>
      <c r="X16" s="42"/>
      <c r="Y16" s="43"/>
      <c r="Z16" s="43"/>
      <c r="AA16" s="43"/>
      <c r="AB16" s="44"/>
      <c r="AC16" s="182"/>
      <c r="AD16" s="41"/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43.5" customHeight="1">
      <c r="A17" s="32"/>
      <c r="B17" s="180">
        <v>2</v>
      </c>
      <c r="C17" s="181" t="s">
        <v>279</v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42"/>
      <c r="O17" s="43"/>
      <c r="P17" s="43"/>
      <c r="Q17" s="43"/>
      <c r="R17" s="44"/>
      <c r="S17" s="42"/>
      <c r="T17" s="43"/>
      <c r="U17" s="43"/>
      <c r="V17" s="43"/>
      <c r="W17" s="44"/>
      <c r="X17" s="42"/>
      <c r="Y17" s="43"/>
      <c r="Z17" s="43"/>
      <c r="AA17" s="43"/>
      <c r="AB17" s="44"/>
      <c r="AC17" s="182"/>
      <c r="AD17" s="41"/>
      <c r="AE17" s="63" t="str">
        <f t="shared" si="4"/>
        <v/>
      </c>
      <c r="AF17" s="37">
        <f t="shared" si="0"/>
        <v>0</v>
      </c>
      <c r="AG17" s="61" t="e">
        <f t="shared" si="1"/>
        <v>#DIV/0!</v>
      </c>
      <c r="AH17" s="37">
        <f t="shared" si="5"/>
        <v>0</v>
      </c>
      <c r="AI17" s="32"/>
      <c r="AJ17" s="32"/>
      <c r="AK17" s="32"/>
      <c r="AL17" s="32"/>
      <c r="AM17" s="32"/>
      <c r="AN17" s="32"/>
    </row>
    <row r="18" spans="1:40" s="4" customFormat="1" ht="21.75" customHeight="1">
      <c r="A18" s="32"/>
      <c r="B18" s="183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247" t="s">
        <v>213</v>
      </c>
      <c r="T18" s="247"/>
      <c r="U18" s="247"/>
      <c r="V18" s="247"/>
      <c r="W18" s="247"/>
      <c r="X18" s="247"/>
      <c r="Y18" s="247"/>
      <c r="Z18" s="247"/>
      <c r="AA18" s="247"/>
      <c r="AB18" s="248"/>
      <c r="AC18" s="249" t="str">
        <f>IF(AC9="","",AVERAGE(AC9:AC17))</f>
        <v/>
      </c>
      <c r="AD18" s="250"/>
      <c r="AE18" s="32"/>
      <c r="AF18" s="186" t="s">
        <v>217</v>
      </c>
      <c r="AG18" s="187" t="e">
        <f>AVERAGE(AC9:AC17)</f>
        <v>#DIV/0!</v>
      </c>
      <c r="AH18" s="32"/>
      <c r="AI18" s="32"/>
      <c r="AJ18" s="32"/>
      <c r="AK18" s="32"/>
      <c r="AL18" s="32"/>
      <c r="AM18" s="32"/>
      <c r="AN18" s="32"/>
    </row>
    <row r="19" spans="1:40" s="5" customFormat="1" ht="21.75" customHeight="1">
      <c r="A19" s="33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246" t="s">
        <v>204</v>
      </c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35"/>
      <c r="AC19" s="251" t="str">
        <f>IF(AC18="","",IF(AC18&gt;=4.5,5,IF(AC18&gt;=3.75,4,IF(AC18&gt;=3,3,IF(AC18&gt;=2.5,2,1)))))</f>
        <v/>
      </c>
      <c r="AD19" s="252"/>
      <c r="AE19" s="33"/>
      <c r="AF19" s="186" t="s">
        <v>204</v>
      </c>
      <c r="AG19" s="188" t="e">
        <f>IF(AG18="","",IF(AG18&gt;=4.5,5,IF(AG18&gt;=3.75,4,IF(AG18&gt;=3,3,IF(AG18&gt;=2.5,2,1)))))</f>
        <v>#DIV/0!</v>
      </c>
      <c r="AH19" s="189"/>
      <c r="AI19" s="33"/>
      <c r="AJ19" s="33"/>
      <c r="AK19" s="33"/>
      <c r="AL19" s="33"/>
      <c r="AM19" s="33"/>
      <c r="AN19" s="33"/>
    </row>
    <row r="20" spans="1:40" s="5" customFormat="1" ht="21.75" customHeight="1">
      <c r="A20" s="33"/>
      <c r="B20" s="190"/>
      <c r="C20" s="240" t="s">
        <v>205</v>
      </c>
      <c r="D20" s="240"/>
      <c r="E20" s="240"/>
      <c r="F20" s="240"/>
      <c r="G20" s="240"/>
      <c r="H20" s="233"/>
      <c r="I20" s="241" t="str">
        <f>IF(AC19="","",AC19*AH2/5)</f>
        <v/>
      </c>
      <c r="J20" s="242"/>
      <c r="K20" s="242"/>
      <c r="L20" s="242"/>
      <c r="M20" s="243"/>
      <c r="N20" s="244" t="s">
        <v>214</v>
      </c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33"/>
      <c r="AC20" s="212" t="str">
        <f>IF(I20="","",IF(I20&gt;=2,5,IF(I20&gt;=1.6,4,IF(I20&gt;=1.2,3,IF(I20&gt;=0.8,2,IF(I20&gt;=0.4,1))))))</f>
        <v/>
      </c>
      <c r="AD20" s="212"/>
      <c r="AE20" s="33"/>
      <c r="AF20" s="186" t="s">
        <v>205</v>
      </c>
      <c r="AG20" s="187" t="e">
        <f>IF(AG19="-","-",AG19*AH2/5)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21.75" customHeight="1">
      <c r="A21" s="33"/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246" t="s">
        <v>229</v>
      </c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35"/>
      <c r="AC21" s="210" t="str">
        <f>IF(AC20="","",IF(AC20=5,"ดีเยี่ยม",IF(AC20=4,"ดีมาก",IF(AC20=3,"ดี",IF(AC20=2,"พอใช้","ปรับปรุง")))))</f>
        <v/>
      </c>
      <c r="AD21" s="210"/>
      <c r="AE21" s="33"/>
      <c r="AF21" s="186" t="s">
        <v>214</v>
      </c>
      <c r="AG21" s="191" t="e">
        <f>IF(AG20=0,"-",IF(AG20=3,5,IF(AG20=2.4,4,IF(AG20=1.8,3,IF(AG20=1.2,2,IF(AG20=0.6,1))))))</f>
        <v>#DIV/0!</v>
      </c>
      <c r="AH21" s="33"/>
      <c r="AI21" s="33"/>
      <c r="AJ21" s="33"/>
      <c r="AK21" s="33"/>
      <c r="AL21" s="33"/>
      <c r="AM21" s="33"/>
      <c r="AN21" s="33"/>
    </row>
    <row r="22" spans="1:40" s="5" customFormat="1" ht="15.7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6"/>
      <c r="AG22" s="33"/>
      <c r="AH22" s="33"/>
      <c r="AI22" s="33"/>
      <c r="AJ22" s="33"/>
      <c r="AK22" s="33"/>
      <c r="AL22" s="33"/>
      <c r="AM22" s="33"/>
      <c r="AN22" s="33"/>
    </row>
    <row r="23" spans="1:40">
      <c r="B23" s="31"/>
      <c r="C23" s="193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218</v>
      </c>
      <c r="AD23" s="54">
        <f>COUNTIF(AC9:AC17,5)</f>
        <v>0</v>
      </c>
      <c r="AE23" s="31" t="s">
        <v>203</v>
      </c>
    </row>
    <row r="24" spans="1:40">
      <c r="B24" s="192" t="s">
        <v>219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220</v>
      </c>
      <c r="AD24" s="54">
        <f>COUNTIF(AC9:AC17,4)</f>
        <v>0</v>
      </c>
      <c r="AE24" s="31" t="s">
        <v>203</v>
      </c>
    </row>
    <row r="25" spans="1:40">
      <c r="B25" s="31" t="s">
        <v>221</v>
      </c>
      <c r="C25" s="19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222</v>
      </c>
      <c r="AD25" s="54">
        <f>COUNTIF(AC9:AC17,3)</f>
        <v>0</v>
      </c>
      <c r="AE25" s="31" t="s">
        <v>203</v>
      </c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223</v>
      </c>
      <c r="AD26" s="54">
        <f>COUNTIF(AC9:AC17,2)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224</v>
      </c>
      <c r="AD27" s="54">
        <f>COUNTIF(AC9:AC17,1)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47" t="s">
        <v>225</v>
      </c>
      <c r="AD28" s="55">
        <f>SUM(AD23:AD27)</f>
        <v>0</v>
      </c>
      <c r="AE28" s="31" t="s">
        <v>203</v>
      </c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4" customForma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J41" s="31"/>
      <c r="AK41" s="31"/>
      <c r="AL41" s="31"/>
      <c r="AM41" s="31"/>
      <c r="AN41" s="31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  <row r="52" spans="32:32" s="31" customFormat="1">
      <c r="AF52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20:H20"/>
    <mergeCell ref="I20:M20"/>
    <mergeCell ref="N20:AB20"/>
    <mergeCell ref="AC20:AD20"/>
    <mergeCell ref="AD6:AD8"/>
    <mergeCell ref="D7:H7"/>
    <mergeCell ref="I7:M7"/>
    <mergeCell ref="N7:R7"/>
    <mergeCell ref="S7:W7"/>
    <mergeCell ref="X7:AB7"/>
    <mergeCell ref="N21:AB21"/>
    <mergeCell ref="AC21:AD21"/>
    <mergeCell ref="S18:AB18"/>
    <mergeCell ref="AC18:AD18"/>
    <mergeCell ref="N19:AB19"/>
    <mergeCell ref="AC19:AD19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7 AB9:AB17 H9:H17 M9:M17 R9:R17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7 L9:L17 G9:G17 AA9:AA17 Q9:Q17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7 K9:K17 F9:F17 Z9:Z17 P9:P17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7 I9:I17 D9:D17 X9:X17 N9:N17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7 J9:J17 E9:E17 Y9:Y17 O9:O17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topLeftCell="A4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280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24" customHeight="1">
      <c r="A5" s="30"/>
      <c r="C5" s="230" t="s">
        <v>281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81" customHeight="1">
      <c r="A9" s="32"/>
      <c r="B9" s="180">
        <v>1</v>
      </c>
      <c r="C9" s="181" t="s">
        <v>282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81" customHeight="1">
      <c r="A10" s="32"/>
      <c r="B10" s="180">
        <v>2</v>
      </c>
      <c r="C10" s="181" t="s">
        <v>283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3" si="2">IF(AE10="","",AE10)</f>
        <v/>
      </c>
      <c r="AD10" s="41" t="str">
        <f t="shared" ref="AD10:AD13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81" customHeight="1">
      <c r="A11" s="32"/>
      <c r="B11" s="180">
        <v>3</v>
      </c>
      <c r="C11" s="181" t="s">
        <v>284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1.25" customHeight="1">
      <c r="A12" s="32"/>
      <c r="B12" s="180">
        <v>4</v>
      </c>
      <c r="C12" s="181" t="s">
        <v>285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61.5" customHeight="1">
      <c r="A13" s="32"/>
      <c r="B13" s="180">
        <v>5</v>
      </c>
      <c r="C13" s="181" t="s">
        <v>286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19.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19.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19.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IF(I16="","",IF(I16&gt;=2,5,IF(I16&gt;=1.6,4,IF(I16&gt;=1.2,3,IF(I16&gt;=0.8,2,IF(I16&gt;=0.4,1))))))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19.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N17:AB17"/>
    <mergeCell ref="AC17:AD17"/>
    <mergeCell ref="S14:AB14"/>
    <mergeCell ref="AC14:AD14"/>
    <mergeCell ref="N15:AB15"/>
    <mergeCell ref="AC15:AD15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3 O9:O13 Y9:Y13 E9:E13 J9:J13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3 N9:N13 X9:X13 D9:D13 I9:I13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3 P9:P13 Z9:Z13 F9:F13 K9:K13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3 Q9:Q13 AA9:AA13 G9:G13 L9:L13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3 R9:R13 M9:M13 H9:H13 AB9:AB13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280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1.5" customHeight="1">
      <c r="A5" s="30"/>
      <c r="C5" s="230" t="s">
        <v>287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2" customHeight="1">
      <c r="A9" s="32"/>
      <c r="B9" s="180">
        <v>1</v>
      </c>
      <c r="C9" s="181" t="s">
        <v>288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2.75" customHeight="1">
      <c r="A10" s="32"/>
      <c r="B10" s="180">
        <v>2</v>
      </c>
      <c r="C10" s="181" t="s">
        <v>289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3" si="2">IF(AE10="","",AE10)</f>
        <v/>
      </c>
      <c r="AD10" s="41" t="str">
        <f t="shared" ref="AD10:AD13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2" customHeight="1">
      <c r="A11" s="32"/>
      <c r="B11" s="180">
        <v>3</v>
      </c>
      <c r="C11" s="181" t="s">
        <v>290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1.25" customHeight="1">
      <c r="A12" s="32"/>
      <c r="B12" s="180">
        <v>4</v>
      </c>
      <c r="C12" s="181" t="s">
        <v>291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2" customHeight="1">
      <c r="A13" s="32"/>
      <c r="B13" s="180">
        <v>5</v>
      </c>
      <c r="C13" s="181" t="s">
        <v>292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4.7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24.7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24.7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IF(I16="","",IF(I16&gt;=2,5,IF(I16&gt;=1.6,4,IF(I16&gt;=1.2,3,IF(I16&gt;=0.8,2,IF(I16&gt;=0.4,1))))))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24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N17:AB17"/>
    <mergeCell ref="AC17:AD17"/>
    <mergeCell ref="S14:AB14"/>
    <mergeCell ref="AC14:AD14"/>
    <mergeCell ref="N15:AB15"/>
    <mergeCell ref="AC15:AD15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3 R9:R13 M9:M13 H9:H13 AB9:AB13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3 Q9:Q13 AA9:AA13 G9:G13 L9:L13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3 P9:P13 Z9:Z13 F9:F13 K9:K13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3 N9:N13 X9:X13 D9:D13 I9:I13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3 O9:O13 Y9:Y13 E9:E13 J9:J13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280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1.5" customHeight="1">
      <c r="A5" s="30"/>
      <c r="C5" s="230" t="s">
        <v>293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2" customHeight="1">
      <c r="A9" s="32"/>
      <c r="B9" s="180">
        <v>1</v>
      </c>
      <c r="C9" s="181" t="s">
        <v>294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81" customHeight="1">
      <c r="A10" s="32"/>
      <c r="B10" s="180">
        <v>2</v>
      </c>
      <c r="C10" s="181" t="s">
        <v>295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3" si="2">IF(AE10="","",AE10)</f>
        <v/>
      </c>
      <c r="AD10" s="41" t="str">
        <f t="shared" ref="AD10:AD13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60" customHeight="1">
      <c r="A11" s="32"/>
      <c r="B11" s="180">
        <v>3</v>
      </c>
      <c r="C11" s="181" t="s">
        <v>298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60.75" customHeight="1">
      <c r="A12" s="32"/>
      <c r="B12" s="180">
        <v>4</v>
      </c>
      <c r="C12" s="181" t="s">
        <v>296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2" customHeight="1">
      <c r="A13" s="32"/>
      <c r="B13" s="180">
        <v>5</v>
      </c>
      <c r="C13" s="181" t="s">
        <v>297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4.7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24.7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24.7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IF(I16="","",IF(I16&gt;=1,5,IF(I16&gt;=0.8,4,IF(I16&gt;=0.6,3,IF(I16&gt;=0.4,2,IF(I16&gt;=0.2,1))))))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24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N17:AB17"/>
    <mergeCell ref="AC17:AD17"/>
    <mergeCell ref="S14:AB14"/>
    <mergeCell ref="AC14:AD14"/>
    <mergeCell ref="N15:AB15"/>
    <mergeCell ref="AC15:AD15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3 O9:O13 Y9:Y13 E9:E13 J9:J13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3 N9:N13 X9:X13 D9:D13 I9:I13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3 P9:P13 Z9:Z13 F9:F13 K9:K13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3 Q9:Q13 AA9:AA13 G9:G13 L9:L13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3 R9:R13 M9:M13 H9:H13 AB9:AB13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280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2.25" customHeight="1">
      <c r="A5" s="30"/>
      <c r="C5" s="230" t="s">
        <v>299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60" customHeight="1">
      <c r="A9" s="32"/>
      <c r="B9" s="180">
        <v>1</v>
      </c>
      <c r="C9" s="181" t="s">
        <v>300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61.5" customHeight="1">
      <c r="A10" s="32"/>
      <c r="B10" s="180">
        <v>2</v>
      </c>
      <c r="C10" s="181" t="s">
        <v>301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3" si="2">IF(AE10="","",AE10)</f>
        <v/>
      </c>
      <c r="AD10" s="41" t="str">
        <f t="shared" ref="AD10:AD13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60" customHeight="1">
      <c r="A11" s="32"/>
      <c r="B11" s="180">
        <v>3</v>
      </c>
      <c r="C11" s="181" t="s">
        <v>302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3.5" customHeight="1">
      <c r="A12" s="32"/>
      <c r="B12" s="180">
        <v>4</v>
      </c>
      <c r="C12" s="181" t="s">
        <v>303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2" customHeight="1">
      <c r="A13" s="32"/>
      <c r="B13" s="180">
        <v>5</v>
      </c>
      <c r="C13" s="181" t="s">
        <v>304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 t="str">
        <f t="shared" si="2"/>
        <v/>
      </c>
      <c r="AD13" s="41" t="str">
        <f t="shared" si="3"/>
        <v/>
      </c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4.7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24.7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24.7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IF(I16="","",IF(I16&gt;=1,5,IF(I16&gt;=0.8,4,IF(I16&gt;=0.6,3,IF(I16&gt;=0.4,2,IF(I16&gt;=0.2,1))))))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24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N17:AB17"/>
    <mergeCell ref="AC17:AD17"/>
    <mergeCell ref="S14:AB14"/>
    <mergeCell ref="AC14:AD14"/>
    <mergeCell ref="N15:AB15"/>
    <mergeCell ref="AC15:AD15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3 R9:R13 M9:M13 H9:H13 AB9:AB13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3 Q9:Q13 AA9:AA13 G9:G13 L9:L13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3 P9:P13 Z9:Z13 F9:F13 K9:K13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3 N9:N13 X9:X13 D9:D13 I9:I13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3 O9:O13 Y9:Y13 E9:E13 J9:J13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N50"/>
  <sheetViews>
    <sheetView showRowColHeaders="0" workbookViewId="0">
      <selection activeCell="G9" sqref="G9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SUM(AD21:AD23)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280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2.25" customHeight="1">
      <c r="A5" s="30"/>
      <c r="C5" s="230" t="s">
        <v>305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57.75" customHeight="1">
      <c r="A9" s="32"/>
      <c r="B9" s="180">
        <v>1</v>
      </c>
      <c r="C9" s="181" t="s">
        <v>306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5" si="0">SUM(D9:AB9)</f>
        <v>0</v>
      </c>
      <c r="AG9" s="61" t="e">
        <f t="shared" ref="AG9:AG15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23.25" customHeight="1">
      <c r="A10" s="32"/>
      <c r="B10" s="180">
        <v>2</v>
      </c>
      <c r="C10" s="195" t="s">
        <v>307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5" si="2">IF(AE10="","",AE10)</f>
        <v/>
      </c>
      <c r="AD10" s="41" t="str">
        <f t="shared" ref="AD10:AD15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5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5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24" customHeight="1">
      <c r="A11" s="32"/>
      <c r="B11" s="180">
        <v>3</v>
      </c>
      <c r="C11" s="181" t="s">
        <v>308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3.5" customHeight="1">
      <c r="A12" s="32"/>
      <c r="B12" s="180">
        <v>4</v>
      </c>
      <c r="C12" s="181" t="s">
        <v>309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24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ref="AE13:AE14" si="6">IF(AH13=0,"",AF13/AH13)</f>
        <v/>
      </c>
      <c r="AF13" s="37">
        <f t="shared" ref="AF13:AF14" si="7">SUM(D13:AB13)</f>
        <v>0</v>
      </c>
      <c r="AG13" s="61" t="e">
        <f t="shared" ref="AG13:AG14" si="8">AF13*100/$AF$8</f>
        <v>#DIV/0!</v>
      </c>
      <c r="AH13" s="37">
        <f t="shared" ref="AH13:AH14" si="9">COUNT(D13:AB13)</f>
        <v>0</v>
      </c>
      <c r="AI13" s="32"/>
      <c r="AJ13" s="32"/>
      <c r="AK13" s="32"/>
      <c r="AL13" s="32"/>
      <c r="AM13" s="32"/>
      <c r="AN13" s="32"/>
    </row>
    <row r="14" spans="1:40" s="4" customFormat="1" ht="24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6"/>
        <v/>
      </c>
      <c r="AF14" s="37">
        <f t="shared" si="7"/>
        <v>0</v>
      </c>
      <c r="AG14" s="61" t="e">
        <f t="shared" si="8"/>
        <v>#DIV/0!</v>
      </c>
      <c r="AH14" s="37">
        <f t="shared" si="9"/>
        <v>0</v>
      </c>
      <c r="AI14" s="32"/>
      <c r="AJ14" s="32"/>
      <c r="AK14" s="32"/>
      <c r="AL14" s="32"/>
      <c r="AM14" s="32"/>
      <c r="AN14" s="32"/>
    </row>
    <row r="15" spans="1:40" s="4" customFormat="1" ht="24" customHeight="1">
      <c r="A15" s="32"/>
      <c r="B15" s="180"/>
      <c r="C15" s="181"/>
      <c r="D15" s="196"/>
      <c r="E15" s="197"/>
      <c r="F15" s="197"/>
      <c r="G15" s="197"/>
      <c r="H15" s="198"/>
      <c r="I15" s="196"/>
      <c r="J15" s="197"/>
      <c r="K15" s="197"/>
      <c r="L15" s="197"/>
      <c r="M15" s="198"/>
      <c r="N15" s="196"/>
      <c r="O15" s="197"/>
      <c r="P15" s="197"/>
      <c r="Q15" s="197"/>
      <c r="R15" s="198"/>
      <c r="S15" s="196"/>
      <c r="T15" s="197"/>
      <c r="U15" s="197"/>
      <c r="V15" s="197"/>
      <c r="W15" s="198"/>
      <c r="X15" s="196"/>
      <c r="Y15" s="197"/>
      <c r="Z15" s="197"/>
      <c r="AA15" s="197"/>
      <c r="AB15" s="198"/>
      <c r="AC15" s="182" t="str">
        <f t="shared" si="2"/>
        <v/>
      </c>
      <c r="AD15" s="41" t="str">
        <f t="shared" si="3"/>
        <v/>
      </c>
      <c r="AE15" s="63" t="str">
        <f t="shared" si="4"/>
        <v/>
      </c>
      <c r="AF15" s="37">
        <f t="shared" si="0"/>
        <v>0</v>
      </c>
      <c r="AG15" s="61" t="e">
        <f t="shared" si="1"/>
        <v>#DIV/0!</v>
      </c>
      <c r="AH15" s="37">
        <f t="shared" si="5"/>
        <v>0</v>
      </c>
      <c r="AI15" s="32"/>
      <c r="AJ15" s="32"/>
      <c r="AK15" s="32"/>
      <c r="AL15" s="32"/>
      <c r="AM15" s="32"/>
      <c r="AN15" s="32"/>
    </row>
    <row r="16" spans="1:40" s="4" customFormat="1" ht="24.75" customHeight="1">
      <c r="A16" s="32"/>
      <c r="B16" s="183"/>
      <c r="C16" s="184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247" t="s">
        <v>213</v>
      </c>
      <c r="T16" s="247"/>
      <c r="U16" s="247"/>
      <c r="V16" s="247"/>
      <c r="W16" s="247"/>
      <c r="X16" s="247"/>
      <c r="Y16" s="247"/>
      <c r="Z16" s="247"/>
      <c r="AA16" s="247"/>
      <c r="AB16" s="248"/>
      <c r="AC16" s="249" t="str">
        <f>IF(AC9="","",AVERAGE(AC9:AC15))</f>
        <v/>
      </c>
      <c r="AD16" s="250"/>
      <c r="AE16" s="32"/>
      <c r="AF16" s="186" t="s">
        <v>217</v>
      </c>
      <c r="AG16" s="187" t="e">
        <f>AVERAGE(AC9:AC15)</f>
        <v>#DIV/0!</v>
      </c>
      <c r="AH16" s="32"/>
      <c r="AI16" s="32"/>
      <c r="AJ16" s="32"/>
      <c r="AK16" s="32"/>
      <c r="AL16" s="32"/>
      <c r="AM16" s="32"/>
      <c r="AN16" s="32"/>
    </row>
    <row r="17" spans="1:40" s="5" customFormat="1" ht="24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204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51" t="str">
        <f>IF(AC16="","",IF(AC16&gt;=4.5,5,IF(AC16&gt;=3.75,4,IF(AC16&gt;=3,3,IF(AC16&gt;=2.5,2,1)))))</f>
        <v/>
      </c>
      <c r="AD17" s="252"/>
      <c r="AE17" s="33"/>
      <c r="AF17" s="186" t="s">
        <v>204</v>
      </c>
      <c r="AG17" s="188" t="e">
        <f>IF(AG16="","",IF(AG16&gt;=4.5,5,IF(AG16&gt;=3.75,4,IF(AG16&gt;=3,3,IF(AG16&gt;=2.5,2,1)))))</f>
        <v>#DIV/0!</v>
      </c>
      <c r="AH17" s="189"/>
      <c r="AI17" s="33"/>
      <c r="AJ17" s="33"/>
      <c r="AK17" s="33"/>
      <c r="AL17" s="33"/>
      <c r="AM17" s="33"/>
      <c r="AN17" s="33"/>
    </row>
    <row r="18" spans="1:40" s="5" customFormat="1" ht="24.75" customHeight="1">
      <c r="A18" s="33"/>
      <c r="B18" s="190"/>
      <c r="C18" s="240" t="s">
        <v>205</v>
      </c>
      <c r="D18" s="240"/>
      <c r="E18" s="240"/>
      <c r="F18" s="240"/>
      <c r="G18" s="240"/>
      <c r="H18" s="233"/>
      <c r="I18" s="241" t="str">
        <f>IF(AC17="","",AC17*AH2/5)</f>
        <v/>
      </c>
      <c r="J18" s="242"/>
      <c r="K18" s="242"/>
      <c r="L18" s="242"/>
      <c r="M18" s="243"/>
      <c r="N18" s="244" t="s">
        <v>214</v>
      </c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33"/>
      <c r="AC18" s="212" t="str">
        <f>IF(I18="","",IF(I18&gt;=2,5,IF(I18&gt;=1.6,4,IF(I18&gt;=1.2,3,IF(I18&gt;=0.8,2,IF(I18&gt;=0.4,1))))))</f>
        <v/>
      </c>
      <c r="AD18" s="212"/>
      <c r="AE18" s="33"/>
      <c r="AF18" s="186" t="s">
        <v>205</v>
      </c>
      <c r="AG18" s="187" t="e">
        <f>IF(AG17="-","-",AG17*AH2/5)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24.75" customHeight="1">
      <c r="A19" s="33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246" t="s">
        <v>229</v>
      </c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35"/>
      <c r="AC19" s="210" t="str">
        <f>IF(AC18="","",IF(AC18=5,"ดีเยี่ยม",IF(AC18=4,"ดีมาก",IF(AC18=3,"ดี",IF(AC18=2,"พอใช้","ปรับปรุง")))))</f>
        <v/>
      </c>
      <c r="AD19" s="210"/>
      <c r="AE19" s="33"/>
      <c r="AF19" s="186" t="s">
        <v>214</v>
      </c>
      <c r="AG19" s="191" t="e">
        <f>IF(AG18=0,"-",IF(AG18=3,5,IF(AG18=2.4,4,IF(AG18=1.8,3,IF(AG18=1.2,2,IF(AG18=0.6,1))))))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15.7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6"/>
      <c r="AG20" s="33"/>
      <c r="AH20" s="33"/>
      <c r="AI20" s="33"/>
      <c r="AJ20" s="33"/>
      <c r="AK20" s="33"/>
      <c r="AL20" s="33"/>
      <c r="AM20" s="33"/>
      <c r="AN20" s="33"/>
    </row>
    <row r="21" spans="1:40">
      <c r="B21" s="31"/>
      <c r="C21" s="193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218</v>
      </c>
      <c r="AD21" s="54">
        <f>COUNTIF(AC9:AC15,5)</f>
        <v>0</v>
      </c>
      <c r="AE21" s="31" t="s">
        <v>203</v>
      </c>
    </row>
    <row r="22" spans="1:40">
      <c r="B22" s="192" t="s">
        <v>219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220</v>
      </c>
      <c r="AD22" s="54">
        <f>COUNTIF(AC9:AC15,4)</f>
        <v>0</v>
      </c>
      <c r="AE22" s="31" t="s">
        <v>203</v>
      </c>
    </row>
    <row r="23" spans="1:40">
      <c r="B23" s="31" t="s">
        <v>221</v>
      </c>
      <c r="C23" s="192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222</v>
      </c>
      <c r="AD23" s="54">
        <f>COUNTIF(AC9:AC15,3)</f>
        <v>0</v>
      </c>
      <c r="AE23" s="31" t="s">
        <v>203</v>
      </c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223</v>
      </c>
      <c r="AD24" s="54">
        <f>COUNTIF(AC9:AC15,2)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224</v>
      </c>
      <c r="AD25" s="54">
        <f>COUNTIF(AC9:AC15,1)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225</v>
      </c>
      <c r="AD26" s="55">
        <f>SUM(AD21:AD25)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</sheetData>
  <sheetProtection password="CF17" sheet="1" objects="1" scenarios="1" selectLockedCells="1"/>
  <mergeCells count="26">
    <mergeCell ref="N19:AB19"/>
    <mergeCell ref="AC19:AD19"/>
    <mergeCell ref="S16:AB16"/>
    <mergeCell ref="AC16:AD16"/>
    <mergeCell ref="N17:AB17"/>
    <mergeCell ref="AC17:AD17"/>
    <mergeCell ref="C18:H18"/>
    <mergeCell ref="I18:M18"/>
    <mergeCell ref="N18:AB18"/>
    <mergeCell ref="AC18:AD18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5 O9:O15 Y9:Y15 E9:E15 J9:J15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5 N9:N15 X9:X15 D9:D15 I9:I15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5 P9:P15 Z9:Z15 F9:F15 K9:K15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5 Q9:Q15 AA9:AA15 G9:G15 L9:L15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5 R9:R15 M9:M15 H9:H15 AB9:AB15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N51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SUM(AD22:AD24)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280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2.25" customHeight="1">
      <c r="A5" s="30"/>
      <c r="C5" s="230" t="s">
        <v>398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39.75" customHeight="1">
      <c r="A9" s="32"/>
      <c r="B9" s="180">
        <v>1</v>
      </c>
      <c r="C9" s="181" t="s">
        <v>315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6" si="0">SUM(D9:AB9)</f>
        <v>0</v>
      </c>
      <c r="AG9" s="61" t="e">
        <f t="shared" ref="AG9:AG16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22.5" customHeight="1">
      <c r="A10" s="32"/>
      <c r="B10" s="180">
        <v>2</v>
      </c>
      <c r="C10" s="181" t="s">
        <v>310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6" si="2">IF(AE10="","",AE10)</f>
        <v/>
      </c>
      <c r="AD10" s="41" t="str">
        <f t="shared" ref="AD10:AD16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6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6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39" customHeight="1">
      <c r="A11" s="32"/>
      <c r="B11" s="180">
        <v>3</v>
      </c>
      <c r="C11" s="181" t="s">
        <v>316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22.5" customHeight="1">
      <c r="A12" s="32"/>
      <c r="B12" s="180">
        <v>4</v>
      </c>
      <c r="C12" s="181" t="s">
        <v>311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4.25" customHeight="1">
      <c r="A13" s="32"/>
      <c r="B13" s="180">
        <v>5</v>
      </c>
      <c r="C13" s="181" t="s">
        <v>317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/>
      <c r="AD13" s="41"/>
      <c r="AE13" s="63" t="str">
        <f t="shared" ref="AE13:AE15" si="6">IF(AH13=0,"",AF13/AH13)</f>
        <v/>
      </c>
      <c r="AF13" s="37">
        <f t="shared" ref="AF13:AF15" si="7">SUM(D13:AB13)</f>
        <v>0</v>
      </c>
      <c r="AG13" s="61" t="e">
        <f t="shared" ref="AG13:AG15" si="8">AF13*100/$AF$8</f>
        <v>#DIV/0!</v>
      </c>
      <c r="AH13" s="37">
        <f t="shared" ref="AH13:AH15" si="9">COUNT(D13:AB13)</f>
        <v>0</v>
      </c>
      <c r="AI13" s="32"/>
      <c r="AJ13" s="32"/>
      <c r="AK13" s="32"/>
      <c r="AL13" s="32"/>
      <c r="AM13" s="32"/>
      <c r="AN13" s="32"/>
    </row>
    <row r="14" spans="1:40" s="4" customFormat="1" ht="41.25" customHeight="1">
      <c r="A14" s="32"/>
      <c r="B14" s="180">
        <v>6</v>
      </c>
      <c r="C14" s="181" t="s">
        <v>314</v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2"/>
      <c r="T14" s="43"/>
      <c r="U14" s="43"/>
      <c r="V14" s="43"/>
      <c r="W14" s="44"/>
      <c r="X14" s="42"/>
      <c r="Y14" s="43"/>
      <c r="Z14" s="43"/>
      <c r="AA14" s="43"/>
      <c r="AB14" s="44"/>
      <c r="AC14" s="182"/>
      <c r="AD14" s="41"/>
      <c r="AE14" s="63" t="str">
        <f t="shared" si="6"/>
        <v/>
      </c>
      <c r="AF14" s="37">
        <f t="shared" si="7"/>
        <v>0</v>
      </c>
      <c r="AG14" s="61" t="e">
        <f t="shared" si="8"/>
        <v>#DIV/0!</v>
      </c>
      <c r="AH14" s="37">
        <f t="shared" si="9"/>
        <v>0</v>
      </c>
      <c r="AI14" s="32"/>
      <c r="AJ14" s="32"/>
      <c r="AK14" s="32"/>
      <c r="AL14" s="32"/>
      <c r="AM14" s="32"/>
      <c r="AN14" s="32"/>
    </row>
    <row r="15" spans="1:40" s="4" customFormat="1" ht="42.75" customHeight="1">
      <c r="A15" s="32"/>
      <c r="B15" s="180">
        <v>7</v>
      </c>
      <c r="C15" s="181" t="s">
        <v>312</v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2"/>
      <c r="T15" s="43"/>
      <c r="U15" s="43"/>
      <c r="V15" s="43"/>
      <c r="W15" s="44"/>
      <c r="X15" s="42"/>
      <c r="Y15" s="43"/>
      <c r="Z15" s="43"/>
      <c r="AA15" s="43"/>
      <c r="AB15" s="44"/>
      <c r="AC15" s="182"/>
      <c r="AD15" s="41"/>
      <c r="AE15" s="63" t="str">
        <f t="shared" si="6"/>
        <v/>
      </c>
      <c r="AF15" s="37">
        <f t="shared" si="7"/>
        <v>0</v>
      </c>
      <c r="AG15" s="61" t="e">
        <f t="shared" si="8"/>
        <v>#DIV/0!</v>
      </c>
      <c r="AH15" s="37">
        <f t="shared" si="9"/>
        <v>0</v>
      </c>
      <c r="AI15" s="32"/>
      <c r="AJ15" s="32"/>
      <c r="AK15" s="32"/>
      <c r="AL15" s="32"/>
      <c r="AM15" s="32"/>
      <c r="AN15" s="32"/>
    </row>
    <row r="16" spans="1:40" s="4" customFormat="1" ht="21" customHeight="1">
      <c r="A16" s="32"/>
      <c r="B16" s="180">
        <v>8</v>
      </c>
      <c r="C16" s="181" t="s">
        <v>313</v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2"/>
      <c r="T16" s="43"/>
      <c r="U16" s="43"/>
      <c r="V16" s="43"/>
      <c r="W16" s="44"/>
      <c r="X16" s="42"/>
      <c r="Y16" s="43"/>
      <c r="Z16" s="43"/>
      <c r="AA16" s="43"/>
      <c r="AB16" s="44"/>
      <c r="AC16" s="182" t="str">
        <f t="shared" si="2"/>
        <v/>
      </c>
      <c r="AD16" s="41" t="str">
        <f t="shared" si="3"/>
        <v/>
      </c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24.75" customHeight="1">
      <c r="A17" s="3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247" t="s">
        <v>213</v>
      </c>
      <c r="T17" s="247"/>
      <c r="U17" s="247"/>
      <c r="V17" s="247"/>
      <c r="W17" s="247"/>
      <c r="X17" s="247"/>
      <c r="Y17" s="247"/>
      <c r="Z17" s="247"/>
      <c r="AA17" s="247"/>
      <c r="AB17" s="248"/>
      <c r="AC17" s="249" t="str">
        <f>IF(AC9="","",AVERAGE(AC9:AC16))</f>
        <v/>
      </c>
      <c r="AD17" s="250"/>
      <c r="AE17" s="32"/>
      <c r="AF17" s="186" t="s">
        <v>217</v>
      </c>
      <c r="AG17" s="187" t="e">
        <f>AVERAGE(AC9:AC16)</f>
        <v>#DIV/0!</v>
      </c>
      <c r="AH17" s="32"/>
      <c r="AI17" s="32"/>
      <c r="AJ17" s="32"/>
      <c r="AK17" s="32"/>
      <c r="AL17" s="32"/>
      <c r="AM17" s="32"/>
      <c r="AN17" s="32"/>
    </row>
    <row r="18" spans="1:40" s="5" customFormat="1" ht="24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204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51" t="str">
        <f>IF(AC17="","",IF(AC17&gt;=4.5,5,IF(AC17&gt;=3.75,4,IF(AC17&gt;=3,3,IF(AC17&gt;=2.5,2,1)))))</f>
        <v/>
      </c>
      <c r="AD18" s="252"/>
      <c r="AE18" s="33"/>
      <c r="AF18" s="186" t="s">
        <v>204</v>
      </c>
      <c r="AG18" s="188" t="e">
        <f>IF(AG17="","",IF(AG17&gt;=4.5,5,IF(AG17&gt;=3.75,4,IF(AG17&gt;=3,3,IF(AG17&gt;=2.5,2,1)))))</f>
        <v>#DIV/0!</v>
      </c>
      <c r="AH18" s="189"/>
      <c r="AI18" s="33"/>
      <c r="AJ18" s="33"/>
      <c r="AK18" s="33"/>
      <c r="AL18" s="33"/>
      <c r="AM18" s="33"/>
      <c r="AN18" s="33"/>
    </row>
    <row r="19" spans="1:40" s="5" customFormat="1" ht="24.75" customHeight="1">
      <c r="A19" s="33"/>
      <c r="B19" s="190"/>
      <c r="C19" s="240" t="s">
        <v>205</v>
      </c>
      <c r="D19" s="240"/>
      <c r="E19" s="240"/>
      <c r="F19" s="240"/>
      <c r="G19" s="240"/>
      <c r="H19" s="233"/>
      <c r="I19" s="241" t="str">
        <f>IF(AC18="","",AC18*AH2/5)</f>
        <v/>
      </c>
      <c r="J19" s="242"/>
      <c r="K19" s="242"/>
      <c r="L19" s="242"/>
      <c r="M19" s="243"/>
      <c r="N19" s="244" t="s">
        <v>214</v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33"/>
      <c r="AC19" s="212" t="str">
        <f>IF(I19="","",IF(I19&gt;=2,5,IF(I19&gt;=1.6,4,IF(I19&gt;=1.2,3,IF(I19&gt;=0.8,2,IF(I19&gt;=0.4,1))))))</f>
        <v/>
      </c>
      <c r="AD19" s="212"/>
      <c r="AE19" s="33"/>
      <c r="AF19" s="186" t="s">
        <v>205</v>
      </c>
      <c r="AG19" s="187" t="e">
        <f>IF(AG18="-","-",AG18*AH2/5)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24.75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229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10" t="str">
        <f>IF(AC19="","",IF(AC19=5,"ดีเยี่ยม",IF(AC19=4,"ดีมาก",IF(AC19=3,"ดี",IF(AC19=2,"พอใช้","ปรับปรุง")))))</f>
        <v/>
      </c>
      <c r="AD20" s="210"/>
      <c r="AE20" s="33"/>
      <c r="AF20" s="186" t="s">
        <v>214</v>
      </c>
      <c r="AG20" s="191" t="e">
        <f>IF(AG19=0,"-",IF(AG19=3,5,IF(AG19=2.4,4,IF(AG19=1.8,3,IF(AG19=1.2,2,IF(AG19=0.6,1))))))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3"/>
      <c r="AH21" s="33"/>
      <c r="AI21" s="33"/>
      <c r="AJ21" s="33"/>
      <c r="AK21" s="33"/>
      <c r="AL21" s="33"/>
      <c r="AM21" s="33"/>
      <c r="AN21" s="33"/>
    </row>
    <row r="22" spans="1:40">
      <c r="B22" s="31"/>
      <c r="C22" s="19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218</v>
      </c>
      <c r="AD22" s="54">
        <f>COUNTIF(AC9:AC16,5)</f>
        <v>0</v>
      </c>
      <c r="AE22" s="31" t="s">
        <v>203</v>
      </c>
    </row>
    <row r="23" spans="1:40">
      <c r="B23" s="192" t="s">
        <v>219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220</v>
      </c>
      <c r="AD23" s="54">
        <f>COUNTIF(AC9:AC16,4)</f>
        <v>0</v>
      </c>
      <c r="AE23" s="31" t="s">
        <v>203</v>
      </c>
    </row>
    <row r="24" spans="1:40">
      <c r="B24" s="31" t="s">
        <v>221</v>
      </c>
      <c r="C24" s="19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222</v>
      </c>
      <c r="AD24" s="54">
        <f>COUNTIF(AC9:AC16,3)</f>
        <v>0</v>
      </c>
      <c r="AE24" s="31" t="s">
        <v>203</v>
      </c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223</v>
      </c>
      <c r="AD25" s="54">
        <f>COUNTIF(AC9:AC16,2)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224</v>
      </c>
      <c r="AD26" s="54">
        <f>COUNTIF(AC9:AC16,1)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225</v>
      </c>
      <c r="AD27" s="55">
        <f>SUM(AD22:AD26)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</sheetData>
  <sheetProtection password="CF17" sheet="1" objects="1" scenarios="1" selectLockedCells="1"/>
  <mergeCells count="26">
    <mergeCell ref="N20:AB20"/>
    <mergeCell ref="AC20:AD20"/>
    <mergeCell ref="S17:AB17"/>
    <mergeCell ref="AC17:AD17"/>
    <mergeCell ref="N18:AB18"/>
    <mergeCell ref="AC18:AD18"/>
    <mergeCell ref="C19:H19"/>
    <mergeCell ref="I19:M19"/>
    <mergeCell ref="N19:AB19"/>
    <mergeCell ref="AC19:AD19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6 O9:O16 Y9:Y16 E9:E16 J9:J16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6 N9:N16 X9:X16 D9:D16 I9:I16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6 P9:P16 Z9:Z16 F9:F16 K9:K16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6 Q9:Q16 AA9:AA16 G9:G16 L9:L16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6 R9:R16 M9:M16 H9:H16 AB9:AB16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Q51"/>
  <sheetViews>
    <sheetView showGridLines="0" showRowColHeaders="0" workbookViewId="0">
      <selection activeCell="B11" sqref="B11"/>
    </sheetView>
  </sheetViews>
  <sheetFormatPr defaultColWidth="23.25" defaultRowHeight="22.5"/>
  <cols>
    <col min="1" max="1" width="4.125" style="1" customWidth="1"/>
    <col min="2" max="2" width="32.375" style="1" customWidth="1"/>
    <col min="3" max="17" width="4.375" style="1" customWidth="1"/>
    <col min="18" max="18" width="2.625" style="1" customWidth="1"/>
    <col min="19" max="16384" width="23.25" style="1"/>
  </cols>
  <sheetData>
    <row r="1" spans="1:17" s="7" customFormat="1" ht="19.5" customHeight="1">
      <c r="A1" s="23"/>
      <c r="B1" s="207" t="str">
        <f>"รายชื่อข้าราชการครูและบุคลากรทางการศึกษา ปีการศึกษา "&amp;บันทึกข้อความ!Q9</f>
        <v>รายชื่อข้าราชการครูและบุคลากรทางการศึกษา ปีการศึกษา 2556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3"/>
    </row>
    <row r="2" spans="1:17" s="7" customFormat="1" ht="19.5" customHeight="1">
      <c r="A2" s="23"/>
      <c r="B2" s="207" t="str">
        <f>บันทึกข้อความ!Q4&amp;"  "&amp;บันทึกข้อความ!Q5</f>
        <v>โรงเรียนกันทรลักษ์ธรรมวิทย์  สำนักงานพระพุทธศาสนาแห่งชาติ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3"/>
    </row>
    <row r="3" spans="1:17" s="20" customFormat="1" ht="7.5" customHeight="1"/>
    <row r="4" spans="1:17" s="7" customFormat="1" ht="22.5" customHeight="1">
      <c r="A4" s="17"/>
      <c r="B4" s="1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60" customHeight="1">
      <c r="A5" s="2" t="s">
        <v>0</v>
      </c>
      <c r="B5" s="19" t="s">
        <v>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4" customFormat="1" ht="15.75" customHeight="1">
      <c r="A6" s="3">
        <v>1</v>
      </c>
      <c r="B6" s="16" t="s">
        <v>404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s="4" customFormat="1" ht="15.75" customHeight="1">
      <c r="A7" s="3">
        <v>2</v>
      </c>
      <c r="B7" s="16" t="s">
        <v>405</v>
      </c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4" customFormat="1" ht="15.75" customHeight="1">
      <c r="A8" s="3">
        <v>3</v>
      </c>
      <c r="B8" s="16" t="s">
        <v>406</v>
      </c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s="4" customFormat="1" ht="15.75" customHeight="1">
      <c r="A9" s="3">
        <v>4</v>
      </c>
      <c r="B9" s="16" t="s">
        <v>407</v>
      </c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4" customFormat="1" ht="15.75" customHeight="1">
      <c r="A10" s="3">
        <v>5</v>
      </c>
      <c r="B10" s="16" t="s">
        <v>408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s="4" customFormat="1" ht="15.75" customHeight="1">
      <c r="A11" s="3">
        <v>6</v>
      </c>
      <c r="B11" s="16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4" customFormat="1" ht="15.75" customHeight="1">
      <c r="A12" s="3">
        <v>7</v>
      </c>
      <c r="B12" s="16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s="4" customFormat="1" ht="15.75" customHeight="1">
      <c r="A13" s="3">
        <v>8</v>
      </c>
      <c r="B13" s="16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4" customFormat="1" ht="15.75" customHeight="1">
      <c r="A14" s="3">
        <v>9</v>
      </c>
      <c r="B14" s="16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s="4" customFormat="1" ht="15.75" customHeight="1">
      <c r="A15" s="3">
        <v>10</v>
      </c>
      <c r="B15" s="16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4" customFormat="1" ht="15.75" customHeight="1">
      <c r="A16" s="3">
        <v>11</v>
      </c>
      <c r="B16" s="16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s="4" customFormat="1" ht="15.75" customHeight="1">
      <c r="A17" s="3">
        <v>12</v>
      </c>
      <c r="B17" s="16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s="4" customFormat="1" ht="15.75" customHeight="1">
      <c r="A18" s="3">
        <v>13</v>
      </c>
      <c r="B18" s="16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s="4" customFormat="1" ht="15.75" customHeight="1">
      <c r="A19" s="3">
        <v>14</v>
      </c>
      <c r="B19" s="16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s="4" customFormat="1" ht="15.75" customHeight="1">
      <c r="A20" s="3">
        <v>15</v>
      </c>
      <c r="B20" s="16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s="4" customFormat="1" ht="15.75" customHeight="1">
      <c r="A21" s="3">
        <v>16</v>
      </c>
      <c r="B21" s="16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s="4" customFormat="1" ht="15.75" customHeight="1">
      <c r="A22" s="3">
        <v>17</v>
      </c>
      <c r="B22" s="16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s="4" customFormat="1" ht="15.75" customHeight="1">
      <c r="A23" s="3">
        <v>18</v>
      </c>
      <c r="B23" s="16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s="4" customFormat="1" ht="15.75" customHeight="1">
      <c r="A24" s="3">
        <v>19</v>
      </c>
      <c r="B24" s="16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s="4" customFormat="1" ht="15.75" customHeight="1">
      <c r="A25" s="3">
        <v>20</v>
      </c>
      <c r="B25" s="16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s="4" customFormat="1" ht="15.75" customHeight="1">
      <c r="A26" s="3">
        <v>21</v>
      </c>
      <c r="B26" s="16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s="4" customFormat="1" ht="15.75" customHeight="1">
      <c r="A27" s="3">
        <v>22</v>
      </c>
      <c r="B27" s="16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s="4" customFormat="1" ht="15.75" customHeight="1">
      <c r="A28" s="3">
        <v>23</v>
      </c>
      <c r="B28" s="16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4" customFormat="1" ht="15.75" customHeight="1">
      <c r="A29" s="3">
        <v>24</v>
      </c>
      <c r="B29" s="16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15.75" customHeight="1">
      <c r="A30" s="3">
        <v>25</v>
      </c>
      <c r="B30" s="16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s="4" customFormat="1" ht="15.75" customHeight="1">
      <c r="A31" s="3">
        <v>26</v>
      </c>
      <c r="B31" s="16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s="4" customFormat="1" ht="15.75" customHeight="1">
      <c r="A32" s="3">
        <v>27</v>
      </c>
      <c r="B32" s="16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4" customFormat="1" ht="15.75" customHeight="1">
      <c r="A33" s="3">
        <v>28</v>
      </c>
      <c r="B33" s="16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s="4" customFormat="1" ht="15.75" customHeight="1">
      <c r="A34" s="3">
        <v>29</v>
      </c>
      <c r="B34" s="16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s="4" customFormat="1" ht="15.75" customHeight="1">
      <c r="A35" s="3">
        <v>30</v>
      </c>
      <c r="B35" s="16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s="4" customFormat="1" ht="15.75" customHeight="1">
      <c r="A36" s="3">
        <v>31</v>
      </c>
      <c r="B36" s="16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s="4" customFormat="1" ht="15.75" customHeight="1">
      <c r="A37" s="3">
        <v>32</v>
      </c>
      <c r="B37" s="16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s="4" customFormat="1" ht="15.75" customHeight="1">
      <c r="A38" s="3">
        <v>33</v>
      </c>
      <c r="B38" s="16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s="4" customFormat="1" ht="15.75" customHeight="1">
      <c r="A39" s="3">
        <v>34</v>
      </c>
      <c r="B39" s="16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s="4" customFormat="1" ht="15.75" customHeight="1">
      <c r="A40" s="3">
        <v>35</v>
      </c>
      <c r="B40" s="16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s="4" customFormat="1" ht="15.75" customHeight="1">
      <c r="A41" s="3">
        <v>36</v>
      </c>
      <c r="B41" s="16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s="4" customFormat="1" ht="15.75" customHeight="1">
      <c r="A42" s="3">
        <v>37</v>
      </c>
      <c r="B42" s="16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s="5" customFormat="1" ht="15.75" customHeight="1">
      <c r="A43" s="3">
        <v>38</v>
      </c>
      <c r="B43" s="16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s="5" customFormat="1" ht="15.75" customHeight="1">
      <c r="A44" s="3">
        <v>39</v>
      </c>
      <c r="B44" s="16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s="5" customFormat="1" ht="15.75" customHeight="1">
      <c r="A45" s="3">
        <v>40</v>
      </c>
      <c r="B45" s="16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s="5" customFormat="1" ht="15.75" customHeight="1">
      <c r="A46" s="3">
        <v>41</v>
      </c>
      <c r="B46" s="16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s="5" customFormat="1" ht="15.75" customHeight="1">
      <c r="A47" s="3">
        <v>42</v>
      </c>
      <c r="B47" s="16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 s="5" customFormat="1" ht="15.75" customHeight="1">
      <c r="A48" s="3">
        <v>43</v>
      </c>
      <c r="B48" s="16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s="5" customFormat="1" ht="15.75" customHeight="1">
      <c r="A49" s="3">
        <v>44</v>
      </c>
      <c r="B49" s="16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s="5" customFormat="1" ht="15.75" customHeight="1">
      <c r="A50" s="3">
        <v>45</v>
      </c>
      <c r="B50" s="16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s="5" customFormat="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</sheetData>
  <sheetProtection password="CF17" sheet="1" objects="1" scenarios="1" selectLockedCells="1"/>
  <mergeCells count="5">
    <mergeCell ref="B1:P1"/>
    <mergeCell ref="B2:P2"/>
    <mergeCell ref="C4:G4"/>
    <mergeCell ref="H4:L4"/>
    <mergeCell ref="M4:Q4"/>
  </mergeCells>
  <dataValidations count="1">
    <dataValidation type="whole" allowBlank="1" showInputMessage="1" showErrorMessage="1" error="กรอกค่าระดับการประเมินเป็น 0 , 1 , 2 , 3 เท่านั้นครับ" sqref="C6:Q50">
      <formula1>0</formula1>
      <formula2>3</formula2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scale="90" orientation="portrait" blackAndWhite="1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N51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4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SUM(AD22:AD24)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7.25" customHeight="1">
      <c r="A5" s="30"/>
      <c r="C5" s="230" t="s">
        <v>319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28.5" customHeight="1">
      <c r="A9" s="32"/>
      <c r="B9" s="3">
        <v>1</v>
      </c>
      <c r="C9" s="181" t="s">
        <v>320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6" si="0">SUM(D9:AB9)</f>
        <v>0</v>
      </c>
      <c r="AG9" s="61" t="e">
        <f t="shared" ref="AG9:AG16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28.5" customHeight="1">
      <c r="A10" s="32"/>
      <c r="B10" s="3">
        <v>2</v>
      </c>
      <c r="C10" s="181" t="s">
        <v>321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6" si="2">IF(AE10="","",AE10)</f>
        <v/>
      </c>
      <c r="AD10" s="41" t="str">
        <f t="shared" ref="AD10:AD16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6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6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39" customHeight="1">
      <c r="A11" s="32"/>
      <c r="B11" s="180">
        <v>3</v>
      </c>
      <c r="C11" s="181" t="s">
        <v>326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0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30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ref="AE13:AE15" si="6">IF(AH13=0,"",AF13/AH13)</f>
        <v/>
      </c>
      <c r="AF13" s="37">
        <f t="shared" ref="AF13:AF15" si="7">SUM(D13:AB13)</f>
        <v>0</v>
      </c>
      <c r="AG13" s="61" t="e">
        <f t="shared" ref="AG13:AG15" si="8">AF13*100/$AF$8</f>
        <v>#DIV/0!</v>
      </c>
      <c r="AH13" s="37">
        <f t="shared" ref="AH13:AH15" si="9">COUNT(D13:AB13)</f>
        <v>0</v>
      </c>
      <c r="AI13" s="32"/>
      <c r="AJ13" s="32"/>
      <c r="AK13" s="32"/>
      <c r="AL13" s="32"/>
      <c r="AM13" s="32"/>
      <c r="AN13" s="32"/>
    </row>
    <row r="14" spans="1:40" s="4" customFormat="1" ht="30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6"/>
        <v/>
      </c>
      <c r="AF14" s="37">
        <f t="shared" si="7"/>
        <v>0</v>
      </c>
      <c r="AG14" s="61" t="e">
        <f t="shared" si="8"/>
        <v>#DIV/0!</v>
      </c>
      <c r="AH14" s="37">
        <f t="shared" si="9"/>
        <v>0</v>
      </c>
      <c r="AI14" s="32"/>
      <c r="AJ14" s="32"/>
      <c r="AK14" s="32"/>
      <c r="AL14" s="32"/>
      <c r="AM14" s="32"/>
      <c r="AN14" s="32"/>
    </row>
    <row r="15" spans="1:40" s="4" customFormat="1" ht="30" customHeight="1">
      <c r="A15" s="32"/>
      <c r="B15" s="180"/>
      <c r="C15" s="181"/>
      <c r="D15" s="196"/>
      <c r="E15" s="197"/>
      <c r="F15" s="197"/>
      <c r="G15" s="197"/>
      <c r="H15" s="198"/>
      <c r="I15" s="196"/>
      <c r="J15" s="197"/>
      <c r="K15" s="197"/>
      <c r="L15" s="197"/>
      <c r="M15" s="198"/>
      <c r="N15" s="196"/>
      <c r="O15" s="197"/>
      <c r="P15" s="197"/>
      <c r="Q15" s="197"/>
      <c r="R15" s="198"/>
      <c r="S15" s="196"/>
      <c r="T15" s="197"/>
      <c r="U15" s="197"/>
      <c r="V15" s="197"/>
      <c r="W15" s="198"/>
      <c r="X15" s="196"/>
      <c r="Y15" s="197"/>
      <c r="Z15" s="197"/>
      <c r="AA15" s="197"/>
      <c r="AB15" s="198"/>
      <c r="AC15" s="182"/>
      <c r="AD15" s="41"/>
      <c r="AE15" s="63" t="str">
        <f t="shared" si="6"/>
        <v/>
      </c>
      <c r="AF15" s="37">
        <f t="shared" si="7"/>
        <v>0</v>
      </c>
      <c r="AG15" s="61" t="e">
        <f t="shared" si="8"/>
        <v>#DIV/0!</v>
      </c>
      <c r="AH15" s="37">
        <f t="shared" si="9"/>
        <v>0</v>
      </c>
      <c r="AI15" s="32"/>
      <c r="AJ15" s="32"/>
      <c r="AK15" s="32"/>
      <c r="AL15" s="32"/>
      <c r="AM15" s="32"/>
      <c r="AN15" s="32"/>
    </row>
    <row r="16" spans="1:40" s="4" customFormat="1" ht="30" customHeight="1">
      <c r="A16" s="32"/>
      <c r="B16" s="180"/>
      <c r="C16" s="181"/>
      <c r="D16" s="196"/>
      <c r="E16" s="197"/>
      <c r="F16" s="197"/>
      <c r="G16" s="197"/>
      <c r="H16" s="198"/>
      <c r="I16" s="196"/>
      <c r="J16" s="197"/>
      <c r="K16" s="197"/>
      <c r="L16" s="197"/>
      <c r="M16" s="198"/>
      <c r="N16" s="196"/>
      <c r="O16" s="197"/>
      <c r="P16" s="197"/>
      <c r="Q16" s="197"/>
      <c r="R16" s="198"/>
      <c r="S16" s="196"/>
      <c r="T16" s="197"/>
      <c r="U16" s="197"/>
      <c r="V16" s="197"/>
      <c r="W16" s="198"/>
      <c r="X16" s="196"/>
      <c r="Y16" s="197"/>
      <c r="Z16" s="197"/>
      <c r="AA16" s="197"/>
      <c r="AB16" s="198"/>
      <c r="AC16" s="182" t="str">
        <f t="shared" si="2"/>
        <v/>
      </c>
      <c r="AD16" s="41" t="str">
        <f t="shared" si="3"/>
        <v/>
      </c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24.75" customHeight="1">
      <c r="A17" s="32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247" t="s">
        <v>213</v>
      </c>
      <c r="T17" s="247"/>
      <c r="U17" s="247"/>
      <c r="V17" s="247"/>
      <c r="W17" s="247"/>
      <c r="X17" s="247"/>
      <c r="Y17" s="247"/>
      <c r="Z17" s="247"/>
      <c r="AA17" s="247"/>
      <c r="AB17" s="248"/>
      <c r="AC17" s="249" t="str">
        <f>IF(AC9="","",AVERAGE(AC9:AC16))</f>
        <v/>
      </c>
      <c r="AD17" s="250"/>
      <c r="AE17" s="32"/>
      <c r="AF17" s="186" t="s">
        <v>217</v>
      </c>
      <c r="AG17" s="187" t="e">
        <f>AVERAGE(AC9:AC16)</f>
        <v>#DIV/0!</v>
      </c>
      <c r="AH17" s="32"/>
      <c r="AI17" s="32"/>
      <c r="AJ17" s="32"/>
      <c r="AK17" s="32"/>
      <c r="AL17" s="32"/>
      <c r="AM17" s="32"/>
      <c r="AN17" s="32"/>
    </row>
    <row r="18" spans="1:40" s="5" customFormat="1" ht="24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204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51" t="str">
        <f>IF(AC17="","",IF(AC17&gt;=4.5,5,IF(AC17&gt;=3.75,4,IF(AC17&gt;=3,3,IF(AC17&gt;=2.5,2,1)))))</f>
        <v/>
      </c>
      <c r="AD18" s="252"/>
      <c r="AE18" s="33"/>
      <c r="AF18" s="186" t="s">
        <v>204</v>
      </c>
      <c r="AG18" s="188" t="e">
        <f>IF(AG17="","",IF(AG17&gt;=4.5,5,IF(AG17&gt;=3.75,4,IF(AG17&gt;=3,3,IF(AG17&gt;=2.5,2,1)))))</f>
        <v>#DIV/0!</v>
      </c>
      <c r="AH18" s="189"/>
      <c r="AI18" s="33"/>
      <c r="AJ18" s="33"/>
      <c r="AK18" s="33"/>
      <c r="AL18" s="33"/>
      <c r="AM18" s="33"/>
      <c r="AN18" s="33"/>
    </row>
    <row r="19" spans="1:40" s="5" customFormat="1" ht="24.75" customHeight="1">
      <c r="A19" s="33"/>
      <c r="B19" s="190"/>
      <c r="C19" s="240" t="s">
        <v>205</v>
      </c>
      <c r="D19" s="240"/>
      <c r="E19" s="240"/>
      <c r="F19" s="240"/>
      <c r="G19" s="240"/>
      <c r="H19" s="233"/>
      <c r="I19" s="241" t="str">
        <f>IF(AC18="","",AC18*AH2/5)</f>
        <v/>
      </c>
      <c r="J19" s="242"/>
      <c r="K19" s="242"/>
      <c r="L19" s="242"/>
      <c r="M19" s="243"/>
      <c r="N19" s="244" t="s">
        <v>214</v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33"/>
      <c r="AC19" s="212" t="str">
        <f>IF(I19="","",IF(I19&gt;=4,5,IF(I19&gt;=3.2,4,IF(I19&gt;=2.4,3,IF(I19&gt;=1.6,2,IF(I19&gt;=0.8,1))))))</f>
        <v/>
      </c>
      <c r="AD19" s="212"/>
      <c r="AE19" s="33"/>
      <c r="AF19" s="186" t="s">
        <v>205</v>
      </c>
      <c r="AG19" s="187" t="e">
        <f>IF(AG18="-","-",AG18*AH2/5)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24.75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229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10" t="str">
        <f>IF(AC19="","",IF(AC19=5,"ดีเยี่ยม",IF(AC19=4,"ดีมาก",IF(AC19=3,"ดี",IF(AC19=2,"พอใช้","ปรับปรุง")))))</f>
        <v/>
      </c>
      <c r="AD20" s="210"/>
      <c r="AE20" s="33"/>
      <c r="AF20" s="186" t="s">
        <v>214</v>
      </c>
      <c r="AG20" s="191" t="e">
        <f>IF(AG19=0,"-",IF(AG19=3,5,IF(AG19=2.4,4,IF(AG19=1.8,3,IF(AG19=1.2,2,IF(AG19=0.6,1))))))</f>
        <v>#DIV/0!</v>
      </c>
      <c r="AH20" s="33"/>
      <c r="AI20" s="33"/>
      <c r="AJ20" s="33"/>
      <c r="AK20" s="33"/>
      <c r="AL20" s="33"/>
      <c r="AM20" s="33"/>
      <c r="AN20" s="33"/>
    </row>
    <row r="21" spans="1:40" s="5" customFormat="1" ht="15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6"/>
      <c r="AG21" s="33"/>
      <c r="AH21" s="33"/>
      <c r="AI21" s="33"/>
      <c r="AJ21" s="33"/>
      <c r="AK21" s="33"/>
      <c r="AL21" s="33"/>
      <c r="AM21" s="33"/>
      <c r="AN21" s="33"/>
    </row>
    <row r="22" spans="1:40">
      <c r="B22" s="31"/>
      <c r="C22" s="19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218</v>
      </c>
      <c r="AD22" s="54">
        <f>COUNTIF(AC9:AC16,5)</f>
        <v>0</v>
      </c>
      <c r="AE22" s="31" t="s">
        <v>203</v>
      </c>
    </row>
    <row r="23" spans="1:40">
      <c r="B23" s="192" t="s">
        <v>219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220</v>
      </c>
      <c r="AD23" s="54">
        <f>COUNTIF(AC9:AC16,4)</f>
        <v>0</v>
      </c>
      <c r="AE23" s="31" t="s">
        <v>203</v>
      </c>
    </row>
    <row r="24" spans="1:40">
      <c r="B24" s="31" t="s">
        <v>221</v>
      </c>
      <c r="C24" s="19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222</v>
      </c>
      <c r="AD24" s="54">
        <f>COUNTIF(AC9:AC16,3)</f>
        <v>0</v>
      </c>
      <c r="AE24" s="31" t="s">
        <v>203</v>
      </c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223</v>
      </c>
      <c r="AD25" s="54">
        <f>COUNTIF(AC9:AC16,2)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224</v>
      </c>
      <c r="AD26" s="54">
        <f>COUNTIF(AC9:AC16,1)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225</v>
      </c>
      <c r="AD27" s="55">
        <f>SUM(AD22:AD26)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</sheetData>
  <sheetProtection password="CF17" sheet="1" objects="1" scenarios="1" selectLockedCells="1"/>
  <mergeCells count="26">
    <mergeCell ref="N20:AB20"/>
    <mergeCell ref="AC20:AD20"/>
    <mergeCell ref="S17:AB17"/>
    <mergeCell ref="AC17:AD17"/>
    <mergeCell ref="N18:AB18"/>
    <mergeCell ref="AC18:AD18"/>
    <mergeCell ref="C19:H19"/>
    <mergeCell ref="I19:M19"/>
    <mergeCell ref="N19:AB19"/>
    <mergeCell ref="AC19:AD19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6 R9:R16 M9:M16 H9:H16 AB9:AB16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6 Q9:Q16 AA9:AA16 G9:G16 L9:L16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6 P9:P16 Z9:Z16 F9:F16 K9:K16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6 N9:N16 X9:X16 D9:D16 I9:I16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6 O9:O16 Y9:Y16 E9:E16 J9:J16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N49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3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SUM(AD20:AD22)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7.25" customHeight="1">
      <c r="A5" s="30"/>
      <c r="C5" s="230" t="s">
        <v>322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57" customHeight="1">
      <c r="A9" s="32"/>
      <c r="B9" s="180">
        <v>1</v>
      </c>
      <c r="C9" s="181" t="s">
        <v>323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2" si="0">SUM(D9:AB9)</f>
        <v>0</v>
      </c>
      <c r="AG9" s="61" t="e">
        <f t="shared" ref="AG9:AG12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60" customHeight="1">
      <c r="A10" s="32"/>
      <c r="B10" s="180">
        <v>2</v>
      </c>
      <c r="C10" s="181" t="s">
        <v>324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2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2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24.75" customHeight="1">
      <c r="A11" s="32"/>
      <c r="B11" s="180">
        <v>3</v>
      </c>
      <c r="C11" s="181" t="s">
        <v>325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8.25" customHeight="1">
      <c r="A12" s="32"/>
      <c r="B12" s="180">
        <v>4</v>
      </c>
      <c r="C12" s="181" t="s">
        <v>327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2" customHeight="1">
      <c r="A13" s="32"/>
      <c r="B13" s="180">
        <v>5</v>
      </c>
      <c r="C13" s="181" t="s">
        <v>328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/>
      <c r="AD13" s="41"/>
      <c r="AE13" s="63" t="str">
        <f t="shared" ref="AE13:AE14" si="6">IF(AH13=0,"",AF13/AH13)</f>
        <v/>
      </c>
      <c r="AF13" s="37">
        <f t="shared" ref="AF13:AF14" si="7">SUM(D13:AB13)</f>
        <v>0</v>
      </c>
      <c r="AG13" s="61" t="e">
        <f t="shared" ref="AG13:AG14" si="8">AF13*100/$AF$8</f>
        <v>#DIV/0!</v>
      </c>
      <c r="AH13" s="37">
        <f t="shared" ref="AH13:AH14" si="9">COUNT(D13:AB13)</f>
        <v>0</v>
      </c>
      <c r="AI13" s="32"/>
      <c r="AJ13" s="32"/>
      <c r="AK13" s="32"/>
      <c r="AL13" s="32"/>
      <c r="AM13" s="32"/>
      <c r="AN13" s="32"/>
    </row>
    <row r="14" spans="1:40" s="4" customFormat="1" ht="41.25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6"/>
        <v/>
      </c>
      <c r="AF14" s="37">
        <f t="shared" si="7"/>
        <v>0</v>
      </c>
      <c r="AG14" s="61" t="e">
        <f t="shared" si="8"/>
        <v>#DIV/0!</v>
      </c>
      <c r="AH14" s="37">
        <f t="shared" si="9"/>
        <v>0</v>
      </c>
      <c r="AI14" s="32"/>
      <c r="AJ14" s="32"/>
      <c r="AK14" s="32"/>
      <c r="AL14" s="32"/>
      <c r="AM14" s="32"/>
      <c r="AN14" s="32"/>
    </row>
    <row r="15" spans="1:40" s="4" customFormat="1" ht="24.75" customHeight="1">
      <c r="A15" s="32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247" t="s">
        <v>213</v>
      </c>
      <c r="T15" s="247"/>
      <c r="U15" s="247"/>
      <c r="V15" s="247"/>
      <c r="W15" s="247"/>
      <c r="X15" s="247"/>
      <c r="Y15" s="247"/>
      <c r="Z15" s="247"/>
      <c r="AA15" s="247"/>
      <c r="AB15" s="248"/>
      <c r="AC15" s="249" t="str">
        <f>IF(AC9="","",AVERAGE(AC9:AC14))</f>
        <v/>
      </c>
      <c r="AD15" s="250"/>
      <c r="AE15" s="32"/>
      <c r="AF15" s="186" t="s">
        <v>217</v>
      </c>
      <c r="AG15" s="187" t="e">
        <f>AVERAGE(AC9:AC14)</f>
        <v>#DIV/0!</v>
      </c>
      <c r="AH15" s="32"/>
      <c r="AI15" s="32"/>
      <c r="AJ15" s="32"/>
      <c r="AK15" s="32"/>
      <c r="AL15" s="32"/>
      <c r="AM15" s="32"/>
      <c r="AN15" s="32"/>
    </row>
    <row r="16" spans="1:40" s="5" customFormat="1" ht="24.75" customHeight="1">
      <c r="A16" s="3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46" t="s">
        <v>204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35"/>
      <c r="AC16" s="251" t="str">
        <f>IF(AC15="","",IF(AC15&gt;=4.5,5,IF(AC15&gt;=3.75,4,IF(AC15&gt;=3,3,IF(AC15&gt;=2.5,2,1)))))</f>
        <v/>
      </c>
      <c r="AD16" s="252"/>
      <c r="AE16" s="33"/>
      <c r="AF16" s="186" t="s">
        <v>204</v>
      </c>
      <c r="AG16" s="188" t="e">
        <f>IF(AG15="","",IF(AG15&gt;=4.5,5,IF(AG15&gt;=3.75,4,IF(AG15&gt;=3,3,IF(AG15&gt;=2.5,2,1)))))</f>
        <v>#DIV/0!</v>
      </c>
      <c r="AH16" s="189"/>
      <c r="AI16" s="33"/>
      <c r="AJ16" s="33"/>
      <c r="AK16" s="33"/>
      <c r="AL16" s="33"/>
      <c r="AM16" s="33"/>
      <c r="AN16" s="33"/>
    </row>
    <row r="17" spans="1:40" s="5" customFormat="1" ht="24.75" customHeight="1">
      <c r="A17" s="33"/>
      <c r="B17" s="190"/>
      <c r="C17" s="240" t="s">
        <v>205</v>
      </c>
      <c r="D17" s="240"/>
      <c r="E17" s="240"/>
      <c r="F17" s="240"/>
      <c r="G17" s="240"/>
      <c r="H17" s="233"/>
      <c r="I17" s="241" t="str">
        <f>IF(AC16="","",AC16*AH2/5)</f>
        <v/>
      </c>
      <c r="J17" s="242"/>
      <c r="K17" s="242"/>
      <c r="L17" s="242"/>
      <c r="M17" s="243"/>
      <c r="N17" s="244" t="s">
        <v>214</v>
      </c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3"/>
      <c r="AC17" s="212" t="str">
        <f>IF(I17="","",IF(I17&gt;=3,5,IF(I17&gt;=2.4,4,IF(I17&gt;=1.8,3,IF(I17&gt;=1.2,2,IF(I17&gt;=0.6,1))))))</f>
        <v/>
      </c>
      <c r="AD17" s="212"/>
      <c r="AE17" s="33"/>
      <c r="AF17" s="186" t="s">
        <v>205</v>
      </c>
      <c r="AG17" s="187" t="e">
        <f>IF(AG16="-","-",AG16*AH2/5)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24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229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10" t="str">
        <f>IF(AC17="","",IF(AC17=5,"ดีเยี่ยม",IF(AC17=4,"ดีมาก",IF(AC17=3,"ดี",IF(AC17=2,"พอใช้","ปรับปรุง")))))</f>
        <v/>
      </c>
      <c r="AD18" s="210"/>
      <c r="AE18" s="33"/>
      <c r="AF18" s="186" t="s">
        <v>214</v>
      </c>
      <c r="AG18" s="191" t="e">
        <f>IF(AG17=0,"-",IF(AG17=3,5,IF(AG17=2.4,4,IF(AG17=1.8,3,IF(AG17=1.2,2,IF(AG17=0.6,1))))))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15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6"/>
      <c r="AG19" s="33"/>
      <c r="AH19" s="33"/>
      <c r="AI19" s="33"/>
      <c r="AJ19" s="33"/>
      <c r="AK19" s="33"/>
      <c r="AL19" s="33"/>
      <c r="AM19" s="33"/>
      <c r="AN19" s="33"/>
    </row>
    <row r="20" spans="1:40">
      <c r="B20" s="31"/>
      <c r="C20" s="19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218</v>
      </c>
      <c r="AD20" s="54">
        <f>COUNTIF(AC9:AC14,5)</f>
        <v>0</v>
      </c>
      <c r="AE20" s="31" t="s">
        <v>203</v>
      </c>
    </row>
    <row r="21" spans="1:40">
      <c r="B21" s="192" t="s">
        <v>219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220</v>
      </c>
      <c r="AD21" s="54">
        <f>COUNTIF(AC9:AC14,4)</f>
        <v>0</v>
      </c>
      <c r="AE21" s="31" t="s">
        <v>203</v>
      </c>
    </row>
    <row r="22" spans="1:40">
      <c r="B22" s="31" t="s">
        <v>221</v>
      </c>
      <c r="C22" s="19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222</v>
      </c>
      <c r="AD22" s="54">
        <f>COUNTIF(AC9:AC14,3)</f>
        <v>0</v>
      </c>
      <c r="AE22" s="31" t="s">
        <v>203</v>
      </c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223</v>
      </c>
      <c r="AD23" s="54">
        <f>COUNTIF(AC9:AC14,2)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224</v>
      </c>
      <c r="AD24" s="54">
        <f>COUNTIF(AC9:AC14,1)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225</v>
      </c>
      <c r="AD25" s="55">
        <f>SUM(AD20:AD24)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</sheetData>
  <sheetProtection password="CF17" sheet="1" objects="1" scenarios="1" selectLockedCells="1"/>
  <mergeCells count="26">
    <mergeCell ref="N18:AB18"/>
    <mergeCell ref="AC18:AD18"/>
    <mergeCell ref="S15:AB15"/>
    <mergeCell ref="AC15:AD15"/>
    <mergeCell ref="N16:AB16"/>
    <mergeCell ref="AC16:AD16"/>
    <mergeCell ref="C17:H17"/>
    <mergeCell ref="I17:M17"/>
    <mergeCell ref="N17:AB17"/>
    <mergeCell ref="AC17:AD17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4 J9:J14 E9:E14 Y9:Y14 O9:O14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4 I9:I14 D9:D14 X9:X14 N9:N14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4 K9:K14 F9:F14 Z9:Z14 P9:P14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4 L9:L14 G9:G14 AA9:AA14 Q9:Q14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4 AB9:AB14 H9:H14 M9:M14 R9:R14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N49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3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SUM(AD20:AD22)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7.25" customHeight="1">
      <c r="A5" s="30"/>
      <c r="C5" s="230" t="s">
        <v>329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3.5" customHeight="1">
      <c r="A9" s="32"/>
      <c r="B9" s="180">
        <v>1</v>
      </c>
      <c r="C9" s="181" t="s">
        <v>330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4" si="0">SUM(D9:AB9)</f>
        <v>0</v>
      </c>
      <c r="AG9" s="61" t="e">
        <f t="shared" ref="AG9:AG14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2.75" customHeight="1">
      <c r="A10" s="32"/>
      <c r="B10" s="180">
        <v>2</v>
      </c>
      <c r="C10" s="181" t="s">
        <v>331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4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4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24.75" customHeight="1">
      <c r="A11" s="32"/>
      <c r="B11" s="180">
        <v>3</v>
      </c>
      <c r="C11" s="181" t="s">
        <v>332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8.2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2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41.25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4.75" customHeight="1">
      <c r="A15" s="32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247" t="s">
        <v>213</v>
      </c>
      <c r="T15" s="247"/>
      <c r="U15" s="247"/>
      <c r="V15" s="247"/>
      <c r="W15" s="247"/>
      <c r="X15" s="247"/>
      <c r="Y15" s="247"/>
      <c r="Z15" s="247"/>
      <c r="AA15" s="247"/>
      <c r="AB15" s="248"/>
      <c r="AC15" s="249" t="str">
        <f>IF(AC9="","",AVERAGE(AC9:AC14))</f>
        <v/>
      </c>
      <c r="AD15" s="250"/>
      <c r="AE15" s="32"/>
      <c r="AF15" s="186" t="s">
        <v>217</v>
      </c>
      <c r="AG15" s="187" t="e">
        <f>AVERAGE(AC9:AC14)</f>
        <v>#DIV/0!</v>
      </c>
      <c r="AH15" s="32"/>
      <c r="AI15" s="32"/>
      <c r="AJ15" s="32"/>
      <c r="AK15" s="32"/>
      <c r="AL15" s="32"/>
      <c r="AM15" s="32"/>
      <c r="AN15" s="32"/>
    </row>
    <row r="16" spans="1:40" s="5" customFormat="1" ht="24.75" customHeight="1">
      <c r="A16" s="3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46" t="s">
        <v>204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35"/>
      <c r="AC16" s="251" t="str">
        <f>IF(AC15="","",IF(AC15&gt;=4.5,5,IF(AC15&gt;=3.75,4,IF(AC15&gt;=3,3,IF(AC15&gt;=2.5,2,1)))))</f>
        <v/>
      </c>
      <c r="AD16" s="252"/>
      <c r="AE16" s="33"/>
      <c r="AF16" s="186" t="s">
        <v>204</v>
      </c>
      <c r="AG16" s="188" t="e">
        <f>IF(AG15="","",IF(AG15&gt;=4.5,5,IF(AG15&gt;=3.75,4,IF(AG15&gt;=3,3,IF(AG15&gt;=2.5,2,1)))))</f>
        <v>#DIV/0!</v>
      </c>
      <c r="AH16" s="189"/>
      <c r="AI16" s="33"/>
      <c r="AJ16" s="33"/>
      <c r="AK16" s="33"/>
      <c r="AL16" s="33"/>
      <c r="AM16" s="33"/>
      <c r="AN16" s="33"/>
    </row>
    <row r="17" spans="1:40" s="5" customFormat="1" ht="24.75" customHeight="1">
      <c r="A17" s="33"/>
      <c r="B17" s="190"/>
      <c r="C17" s="240" t="s">
        <v>205</v>
      </c>
      <c r="D17" s="240"/>
      <c r="E17" s="240"/>
      <c r="F17" s="240"/>
      <c r="G17" s="240"/>
      <c r="H17" s="233"/>
      <c r="I17" s="241" t="str">
        <f>IF(AC16="","",AC16*AH2/5)</f>
        <v/>
      </c>
      <c r="J17" s="242"/>
      <c r="K17" s="242"/>
      <c r="L17" s="242"/>
      <c r="M17" s="243"/>
      <c r="N17" s="244" t="s">
        <v>214</v>
      </c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3"/>
      <c r="AC17" s="212" t="str">
        <f>IF(I17="","",IF(I17&gt;=3,5,IF(I17&gt;=2.4,4,IF(I17&gt;=1.8,3,IF(I17&gt;=1.2,2,IF(I17&gt;=0.6,1))))))</f>
        <v/>
      </c>
      <c r="AD17" s="212"/>
      <c r="AE17" s="33"/>
      <c r="AF17" s="186" t="s">
        <v>205</v>
      </c>
      <c r="AG17" s="187" t="e">
        <f>IF(AG16="-","-",AG16*AH2/5)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24.75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229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10" t="str">
        <f>IF(AC17="","",IF(AC17=5,"ดีเยี่ยม",IF(AC17=4,"ดีมาก",IF(AC17=3,"ดี",IF(AC17=2,"พอใช้","ปรับปรุง")))))</f>
        <v/>
      </c>
      <c r="AD18" s="210"/>
      <c r="AE18" s="33"/>
      <c r="AF18" s="186" t="s">
        <v>214</v>
      </c>
      <c r="AG18" s="191" t="e">
        <f>IF(AG17=0,"-",IF(AG17=3,5,IF(AG17=2.4,4,IF(AG17=1.8,3,IF(AG17=1.2,2,IF(AG17=0.6,1))))))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15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6"/>
      <c r="AG19" s="33"/>
      <c r="AH19" s="33"/>
      <c r="AI19" s="33"/>
      <c r="AJ19" s="33"/>
      <c r="AK19" s="33"/>
      <c r="AL19" s="33"/>
      <c r="AM19" s="33"/>
      <c r="AN19" s="33"/>
    </row>
    <row r="20" spans="1:40">
      <c r="B20" s="31"/>
      <c r="C20" s="19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218</v>
      </c>
      <c r="AD20" s="54">
        <f>COUNTIF(AC9:AC14,5)</f>
        <v>0</v>
      </c>
      <c r="AE20" s="31" t="s">
        <v>203</v>
      </c>
    </row>
    <row r="21" spans="1:40">
      <c r="B21" s="192" t="s">
        <v>219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220</v>
      </c>
      <c r="AD21" s="54">
        <f>COUNTIF(AC9:AC14,4)</f>
        <v>0</v>
      </c>
      <c r="AE21" s="31" t="s">
        <v>203</v>
      </c>
    </row>
    <row r="22" spans="1:40">
      <c r="B22" s="31" t="s">
        <v>221</v>
      </c>
      <c r="C22" s="19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222</v>
      </c>
      <c r="AD22" s="54">
        <f>COUNTIF(AC9:AC14,3)</f>
        <v>0</v>
      </c>
      <c r="AE22" s="31" t="s">
        <v>203</v>
      </c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223</v>
      </c>
      <c r="AD23" s="54">
        <f>COUNTIF(AC9:AC14,2)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224</v>
      </c>
      <c r="AD24" s="54">
        <f>COUNTIF(AC9:AC14,1)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225</v>
      </c>
      <c r="AD25" s="55">
        <f>SUM(AD20:AD24)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</sheetData>
  <sheetProtection password="CF17" sheet="1" objects="1" scenarios="1" selectLockedCells="1"/>
  <mergeCells count="26">
    <mergeCell ref="N18:AB18"/>
    <mergeCell ref="AC18:AD18"/>
    <mergeCell ref="S15:AB15"/>
    <mergeCell ref="AC15:AD15"/>
    <mergeCell ref="N16:AB16"/>
    <mergeCell ref="AC16:AD16"/>
    <mergeCell ref="C17:H17"/>
    <mergeCell ref="I17:M17"/>
    <mergeCell ref="N17:AB17"/>
    <mergeCell ref="AC17:AD17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4 AB9:AB14 H9:H14 M9:M14 R9:R14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4 L9:L14 G9:G14 AA9:AA14 Q9:Q14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4 K9:K14 F9:F14 Z9:Z14 P9:P14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4 I9:I14 D9:D14 X9:X14 N9:N14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4 J9:J14 E9:E14 Y9:Y14 O9:O14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N49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SUM(AD20:AD22)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7.25" customHeight="1">
      <c r="A5" s="30"/>
      <c r="C5" s="230" t="s">
        <v>334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3.5" customHeight="1">
      <c r="A9" s="32"/>
      <c r="B9" s="3">
        <v>1</v>
      </c>
      <c r="C9" s="181" t="s">
        <v>335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4" si="0">SUM(D9:AB9)</f>
        <v>0</v>
      </c>
      <c r="AG9" s="61" t="e">
        <f t="shared" ref="AG9:AG14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2.75" customHeight="1">
      <c r="A10" s="32"/>
      <c r="B10" s="3">
        <v>2</v>
      </c>
      <c r="C10" s="181" t="s">
        <v>336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4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4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33.75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3.7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33.75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33.75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247" t="s">
        <v>213</v>
      </c>
      <c r="T15" s="247"/>
      <c r="U15" s="247"/>
      <c r="V15" s="247"/>
      <c r="W15" s="247"/>
      <c r="X15" s="247"/>
      <c r="Y15" s="247"/>
      <c r="Z15" s="247"/>
      <c r="AA15" s="247"/>
      <c r="AB15" s="248"/>
      <c r="AC15" s="249" t="str">
        <f>IF(AC9="","",AVERAGE(AC9:AC14))</f>
        <v/>
      </c>
      <c r="AD15" s="250"/>
      <c r="AE15" s="32"/>
      <c r="AF15" s="186" t="s">
        <v>217</v>
      </c>
      <c r="AG15" s="187" t="e">
        <f>AVERAGE(AC9:AC14)</f>
        <v>#DIV/0!</v>
      </c>
      <c r="AH15" s="32"/>
      <c r="AI15" s="32"/>
      <c r="AJ15" s="32"/>
      <c r="AK15" s="32"/>
      <c r="AL15" s="32"/>
      <c r="AM15" s="32"/>
      <c r="AN15" s="32"/>
    </row>
    <row r="16" spans="1:40" s="5" customFormat="1" ht="27" customHeight="1">
      <c r="A16" s="3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46" t="s">
        <v>204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35"/>
      <c r="AC16" s="251" t="str">
        <f>IF(AC15="","",IF(AC15&gt;=4.5,5,IF(AC15&gt;=3.75,4,IF(AC15&gt;=3,3,IF(AC15&gt;=2.5,2,1)))))</f>
        <v/>
      </c>
      <c r="AD16" s="252"/>
      <c r="AE16" s="33"/>
      <c r="AF16" s="186" t="s">
        <v>204</v>
      </c>
      <c r="AG16" s="188" t="e">
        <f>IF(AG15="","",IF(AG15&gt;=4.5,5,IF(AG15&gt;=3.75,4,IF(AG15&gt;=3,3,IF(AG15&gt;=2.5,2,1)))))</f>
        <v>#DIV/0!</v>
      </c>
      <c r="AH16" s="189"/>
      <c r="AI16" s="33"/>
      <c r="AJ16" s="33"/>
      <c r="AK16" s="33"/>
      <c r="AL16" s="33"/>
      <c r="AM16" s="33"/>
      <c r="AN16" s="33"/>
    </row>
    <row r="17" spans="1:40" s="5" customFormat="1" ht="27" customHeight="1">
      <c r="A17" s="33"/>
      <c r="B17" s="190"/>
      <c r="C17" s="240" t="s">
        <v>205</v>
      </c>
      <c r="D17" s="240"/>
      <c r="E17" s="240"/>
      <c r="F17" s="240"/>
      <c r="G17" s="240"/>
      <c r="H17" s="233"/>
      <c r="I17" s="241" t="str">
        <f>IF(AC16="","",AC16*AH2/5)</f>
        <v/>
      </c>
      <c r="J17" s="242"/>
      <c r="K17" s="242"/>
      <c r="L17" s="242"/>
      <c r="M17" s="243"/>
      <c r="N17" s="244" t="s">
        <v>214</v>
      </c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3"/>
      <c r="AC17" s="212" t="str">
        <f>IF(I17="","",IF(I17&gt;=1,5,IF(I17&gt;=0.8,4,IF(I17&gt;=0.6,3,IF(I17&gt;=0.4,2,IF(I17&gt;=0.2,1))))))</f>
        <v/>
      </c>
      <c r="AD17" s="212"/>
      <c r="AE17" s="33"/>
      <c r="AF17" s="186" t="s">
        <v>205</v>
      </c>
      <c r="AG17" s="187" t="e">
        <f>IF(AG16="-","-",AG16*AH2/5)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27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229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10" t="str">
        <f>IF(AC17="","",IF(AC17=5,"ดีเยี่ยม",IF(AC17=4,"ดีมาก",IF(AC17=3,"ดี",IF(AC17=2,"พอใช้","ปรับปรุง")))))</f>
        <v/>
      </c>
      <c r="AD18" s="210"/>
      <c r="AE18" s="33"/>
      <c r="AF18" s="186" t="s">
        <v>214</v>
      </c>
      <c r="AG18" s="191" t="e">
        <f>IF(AG17=0,"-",IF(AG17=3,5,IF(AG17=2.4,4,IF(AG17=1.8,3,IF(AG17=1.2,2,IF(AG17=0.6,1))))))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15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6"/>
      <c r="AG19" s="33"/>
      <c r="AH19" s="33"/>
      <c r="AI19" s="33"/>
      <c r="AJ19" s="33"/>
      <c r="AK19" s="33"/>
      <c r="AL19" s="33"/>
      <c r="AM19" s="33"/>
      <c r="AN19" s="33"/>
    </row>
    <row r="20" spans="1:40">
      <c r="B20" s="31"/>
      <c r="C20" s="19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218</v>
      </c>
      <c r="AD20" s="54">
        <f>COUNTIF(AC9:AC14,5)</f>
        <v>0</v>
      </c>
      <c r="AE20" s="31" t="s">
        <v>203</v>
      </c>
    </row>
    <row r="21" spans="1:40">
      <c r="B21" s="192" t="s">
        <v>219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220</v>
      </c>
      <c r="AD21" s="54">
        <f>COUNTIF(AC9:AC14,4)</f>
        <v>0</v>
      </c>
      <c r="AE21" s="31" t="s">
        <v>203</v>
      </c>
    </row>
    <row r="22" spans="1:40">
      <c r="B22" s="31" t="s">
        <v>221</v>
      </c>
      <c r="C22" s="19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222</v>
      </c>
      <c r="AD22" s="54">
        <f>COUNTIF(AC9:AC14,3)</f>
        <v>0</v>
      </c>
      <c r="AE22" s="31" t="s">
        <v>203</v>
      </c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223</v>
      </c>
      <c r="AD23" s="54">
        <f>COUNTIF(AC9:AC14,2)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224</v>
      </c>
      <c r="AD24" s="54">
        <f>COUNTIF(AC9:AC14,1)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225</v>
      </c>
      <c r="AD25" s="55">
        <f>SUM(AD20:AD24)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</sheetData>
  <sheetProtection password="CF17" sheet="1" objects="1" scenarios="1" selectLockedCells="1"/>
  <mergeCells count="26">
    <mergeCell ref="N18:AB18"/>
    <mergeCell ref="AC18:AD18"/>
    <mergeCell ref="S15:AB15"/>
    <mergeCell ref="AC15:AD15"/>
    <mergeCell ref="N16:AB16"/>
    <mergeCell ref="AC16:AD16"/>
    <mergeCell ref="C17:H17"/>
    <mergeCell ref="I17:M17"/>
    <mergeCell ref="N17:AB17"/>
    <mergeCell ref="AC17:AD17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4 J9:J14 E9:E14 Y9:Y14 O9:O14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4 I9:I14 D9:D14 X9:X14 N9:N14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4 K9:K14 F9:F14 Z9:Z14 P9:P14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4 L9:L14 G9:G14 AA9:AA14 Q9:Q14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4 AB9:AB14 H9:H14 M9:M14 R9:R14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N53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SUM(AD24:AD26)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6.75" customHeight="1">
      <c r="A5" s="30"/>
      <c r="C5" s="230" t="s">
        <v>337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81.75" customHeight="1">
      <c r="A9" s="32"/>
      <c r="B9" s="180">
        <v>1</v>
      </c>
      <c r="C9" s="181" t="s">
        <v>338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8" si="0">SUM(D9:AB9)</f>
        <v>0</v>
      </c>
      <c r="AG9" s="61" t="e">
        <f t="shared" ref="AG9:AG18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2.75" customHeight="1">
      <c r="A10" s="32"/>
      <c r="B10" s="180">
        <v>2</v>
      </c>
      <c r="C10" s="181" t="s">
        <v>339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8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8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0.5" customHeight="1">
      <c r="A11" s="32"/>
      <c r="B11" s="180">
        <v>3</v>
      </c>
      <c r="C11" s="181" t="s">
        <v>340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60.75" customHeight="1">
      <c r="A12" s="32"/>
      <c r="B12" s="180">
        <v>4</v>
      </c>
      <c r="C12" s="181" t="s">
        <v>341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0.5" customHeight="1">
      <c r="A13" s="32"/>
      <c r="B13" s="180">
        <v>5</v>
      </c>
      <c r="C13" s="181" t="s">
        <v>342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/>
      <c r="AD13" s="41"/>
      <c r="AE13" s="63" t="str">
        <f t="shared" ref="AE13:AE15" si="6">IF(AH13=0,"",AF13/AH13)</f>
        <v/>
      </c>
      <c r="AF13" s="37">
        <f t="shared" ref="AF13:AF15" si="7">SUM(D13:AB13)</f>
        <v>0</v>
      </c>
      <c r="AG13" s="61" t="e">
        <f t="shared" ref="AG13:AG15" si="8">AF13*100/$AF$8</f>
        <v>#DIV/0!</v>
      </c>
      <c r="AH13" s="37">
        <f t="shared" ref="AH13:AH15" si="9">COUNT(D13:AB13)</f>
        <v>0</v>
      </c>
      <c r="AI13" s="32"/>
      <c r="AJ13" s="32"/>
      <c r="AK13" s="32"/>
      <c r="AL13" s="32"/>
      <c r="AM13" s="32"/>
      <c r="AN13" s="32"/>
    </row>
    <row r="14" spans="1:40" s="4" customFormat="1" ht="42" customHeight="1">
      <c r="A14" s="32"/>
      <c r="B14" s="180">
        <v>6</v>
      </c>
      <c r="C14" s="181" t="s">
        <v>343</v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2"/>
      <c r="T14" s="43"/>
      <c r="U14" s="43"/>
      <c r="V14" s="43"/>
      <c r="W14" s="44"/>
      <c r="X14" s="42"/>
      <c r="Y14" s="43"/>
      <c r="Z14" s="43"/>
      <c r="AA14" s="43"/>
      <c r="AB14" s="44"/>
      <c r="AC14" s="182"/>
      <c r="AD14" s="41"/>
      <c r="AE14" s="63" t="str">
        <f t="shared" si="6"/>
        <v/>
      </c>
      <c r="AF14" s="37">
        <f t="shared" si="7"/>
        <v>0</v>
      </c>
      <c r="AG14" s="61" t="e">
        <f t="shared" si="8"/>
        <v>#DIV/0!</v>
      </c>
      <c r="AH14" s="37">
        <f t="shared" si="9"/>
        <v>0</v>
      </c>
      <c r="AI14" s="32"/>
      <c r="AJ14" s="32"/>
      <c r="AK14" s="32"/>
      <c r="AL14" s="32"/>
      <c r="AM14" s="32"/>
      <c r="AN14" s="32"/>
    </row>
    <row r="15" spans="1:40" s="4" customFormat="1" ht="41.25" customHeight="1">
      <c r="A15" s="32"/>
      <c r="B15" s="180">
        <v>7</v>
      </c>
      <c r="C15" s="181" t="s">
        <v>344</v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2"/>
      <c r="T15" s="43"/>
      <c r="U15" s="43"/>
      <c r="V15" s="43"/>
      <c r="W15" s="44"/>
      <c r="X15" s="42"/>
      <c r="Y15" s="43"/>
      <c r="Z15" s="43"/>
      <c r="AA15" s="43"/>
      <c r="AB15" s="44"/>
      <c r="AC15" s="182"/>
      <c r="AD15" s="41"/>
      <c r="AE15" s="63" t="str">
        <f t="shared" si="6"/>
        <v/>
      </c>
      <c r="AF15" s="37">
        <f t="shared" si="7"/>
        <v>0</v>
      </c>
      <c r="AG15" s="61" t="e">
        <f t="shared" si="8"/>
        <v>#DIV/0!</v>
      </c>
      <c r="AH15" s="37">
        <f t="shared" si="9"/>
        <v>0</v>
      </c>
      <c r="AI15" s="32"/>
      <c r="AJ15" s="32"/>
      <c r="AK15" s="32"/>
      <c r="AL15" s="32"/>
      <c r="AM15" s="32"/>
      <c r="AN15" s="32"/>
    </row>
    <row r="16" spans="1:40" s="4" customFormat="1" ht="80.25" customHeight="1">
      <c r="A16" s="32"/>
      <c r="B16" s="180">
        <v>8</v>
      </c>
      <c r="C16" s="181" t="s">
        <v>345</v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2"/>
      <c r="T16" s="43"/>
      <c r="U16" s="43"/>
      <c r="V16" s="43"/>
      <c r="W16" s="44"/>
      <c r="X16" s="42"/>
      <c r="Y16" s="43"/>
      <c r="Z16" s="43"/>
      <c r="AA16" s="43"/>
      <c r="AB16" s="44"/>
      <c r="AC16" s="182"/>
      <c r="AD16" s="41"/>
      <c r="AE16" s="63" t="str">
        <f t="shared" si="4"/>
        <v/>
      </c>
      <c r="AF16" s="37">
        <f t="shared" si="0"/>
        <v>0</v>
      </c>
      <c r="AG16" s="61" t="e">
        <f t="shared" si="1"/>
        <v>#DIV/0!</v>
      </c>
      <c r="AH16" s="37">
        <f t="shared" si="5"/>
        <v>0</v>
      </c>
      <c r="AI16" s="32"/>
      <c r="AJ16" s="32"/>
      <c r="AK16" s="32"/>
      <c r="AL16" s="32"/>
      <c r="AM16" s="32"/>
      <c r="AN16" s="32"/>
    </row>
    <row r="17" spans="1:40" s="4" customFormat="1" ht="43.5" customHeight="1">
      <c r="A17" s="32"/>
      <c r="B17" s="180">
        <v>9</v>
      </c>
      <c r="C17" s="181" t="s">
        <v>346</v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42"/>
      <c r="O17" s="43"/>
      <c r="P17" s="43"/>
      <c r="Q17" s="43"/>
      <c r="R17" s="44"/>
      <c r="S17" s="42"/>
      <c r="T17" s="43"/>
      <c r="U17" s="43"/>
      <c r="V17" s="43"/>
      <c r="W17" s="44"/>
      <c r="X17" s="42"/>
      <c r="Y17" s="43"/>
      <c r="Z17" s="43"/>
      <c r="AA17" s="43"/>
      <c r="AB17" s="44"/>
      <c r="AC17" s="182"/>
      <c r="AD17" s="41"/>
      <c r="AE17" s="63" t="str">
        <f t="shared" ref="AE17" si="10">IF(AH17=0,"",AF17/AH17)</f>
        <v/>
      </c>
      <c r="AF17" s="37">
        <f t="shared" ref="AF17" si="11">SUM(D17:AB17)</f>
        <v>0</v>
      </c>
      <c r="AG17" s="61" t="e">
        <f t="shared" ref="AG17" si="12">AF17*100/$AF$8</f>
        <v>#DIV/0!</v>
      </c>
      <c r="AH17" s="37">
        <f t="shared" ref="AH17" si="13">COUNT(D17:AB17)</f>
        <v>0</v>
      </c>
      <c r="AI17" s="32"/>
      <c r="AJ17" s="32"/>
      <c r="AK17" s="32"/>
      <c r="AL17" s="32"/>
      <c r="AM17" s="32"/>
      <c r="AN17" s="32"/>
    </row>
    <row r="18" spans="1:40" s="4" customFormat="1" ht="42" customHeight="1">
      <c r="A18" s="32"/>
      <c r="B18" s="180">
        <v>10</v>
      </c>
      <c r="C18" s="181" t="s">
        <v>347</v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42"/>
      <c r="O18" s="43"/>
      <c r="P18" s="43"/>
      <c r="Q18" s="43"/>
      <c r="R18" s="44"/>
      <c r="S18" s="42"/>
      <c r="T18" s="43"/>
      <c r="U18" s="43"/>
      <c r="V18" s="43"/>
      <c r="W18" s="44"/>
      <c r="X18" s="42"/>
      <c r="Y18" s="43"/>
      <c r="Z18" s="43"/>
      <c r="AA18" s="43"/>
      <c r="AB18" s="44"/>
      <c r="AC18" s="182"/>
      <c r="AD18" s="41"/>
      <c r="AE18" s="63" t="str">
        <f t="shared" si="4"/>
        <v/>
      </c>
      <c r="AF18" s="37">
        <f t="shared" si="0"/>
        <v>0</v>
      </c>
      <c r="AG18" s="61" t="e">
        <f t="shared" si="1"/>
        <v>#DIV/0!</v>
      </c>
      <c r="AH18" s="37">
        <f t="shared" si="5"/>
        <v>0</v>
      </c>
      <c r="AI18" s="32"/>
      <c r="AJ18" s="32"/>
      <c r="AK18" s="32"/>
      <c r="AL18" s="32"/>
      <c r="AM18" s="32"/>
      <c r="AN18" s="32"/>
    </row>
    <row r="19" spans="1:40" s="4" customFormat="1" ht="27" customHeight="1">
      <c r="A19" s="32"/>
      <c r="B19" s="183"/>
      <c r="C19" s="184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247" t="s">
        <v>213</v>
      </c>
      <c r="T19" s="247"/>
      <c r="U19" s="247"/>
      <c r="V19" s="247"/>
      <c r="W19" s="247"/>
      <c r="X19" s="247"/>
      <c r="Y19" s="247"/>
      <c r="Z19" s="247"/>
      <c r="AA19" s="247"/>
      <c r="AB19" s="248"/>
      <c r="AC19" s="249" t="str">
        <f>IF(AC9="","",AVERAGE(AC9:AC18))</f>
        <v/>
      </c>
      <c r="AD19" s="250"/>
      <c r="AE19" s="32"/>
      <c r="AF19" s="186" t="s">
        <v>217</v>
      </c>
      <c r="AG19" s="187" t="e">
        <f>AVERAGE(AC9:AC18)</f>
        <v>#DIV/0!</v>
      </c>
      <c r="AH19" s="32"/>
      <c r="AI19" s="32"/>
      <c r="AJ19" s="32"/>
      <c r="AK19" s="32"/>
      <c r="AL19" s="32"/>
      <c r="AM19" s="32"/>
      <c r="AN19" s="32"/>
    </row>
    <row r="20" spans="1:40" s="5" customFormat="1" ht="27" customHeight="1">
      <c r="A20" s="33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46" t="s">
        <v>204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35"/>
      <c r="AC20" s="251" t="str">
        <f>IF(AC19="","",IF(AC19&gt;=4.5,5,IF(AC19&gt;=3.75,4,IF(AC19&gt;=3,3,IF(AC19&gt;=2.5,2,1)))))</f>
        <v/>
      </c>
      <c r="AD20" s="252"/>
      <c r="AE20" s="33"/>
      <c r="AF20" s="186" t="s">
        <v>204</v>
      </c>
      <c r="AG20" s="188" t="e">
        <f>IF(AG19="","",IF(AG19&gt;=4.5,5,IF(AG19&gt;=3.75,4,IF(AG19&gt;=3,3,IF(AG19&gt;=2.5,2,1)))))</f>
        <v>#DIV/0!</v>
      </c>
      <c r="AH20" s="189"/>
      <c r="AI20" s="33"/>
      <c r="AJ20" s="33"/>
      <c r="AK20" s="33"/>
      <c r="AL20" s="33"/>
      <c r="AM20" s="33"/>
      <c r="AN20" s="33"/>
    </row>
    <row r="21" spans="1:40" s="5" customFormat="1" ht="27" customHeight="1">
      <c r="A21" s="33"/>
      <c r="B21" s="190"/>
      <c r="C21" s="240" t="s">
        <v>205</v>
      </c>
      <c r="D21" s="240"/>
      <c r="E21" s="240"/>
      <c r="F21" s="240"/>
      <c r="G21" s="240"/>
      <c r="H21" s="233"/>
      <c r="I21" s="241" t="str">
        <f>IF(AC20="","",AC20*AH2/5)</f>
        <v/>
      </c>
      <c r="J21" s="242"/>
      <c r="K21" s="242"/>
      <c r="L21" s="242"/>
      <c r="M21" s="243"/>
      <c r="N21" s="244" t="s">
        <v>214</v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33"/>
      <c r="AC21" s="212" t="str">
        <f>IF(I21="","",IF(I21&gt;=1,5,IF(I21&gt;=0.8,4,IF(I21&gt;=0.6,3,IF(I21&gt;=0.4,2,IF(I21&gt;=0.2,1))))))</f>
        <v/>
      </c>
      <c r="AD21" s="212"/>
      <c r="AE21" s="33"/>
      <c r="AF21" s="186" t="s">
        <v>205</v>
      </c>
      <c r="AG21" s="187" t="e">
        <f>IF(AG20="-","-",AG20*AH2/5)</f>
        <v>#DIV/0!</v>
      </c>
      <c r="AH21" s="33"/>
      <c r="AI21" s="33"/>
      <c r="AJ21" s="33"/>
      <c r="AK21" s="33"/>
      <c r="AL21" s="33"/>
      <c r="AM21" s="33"/>
      <c r="AN21" s="33"/>
    </row>
    <row r="22" spans="1:40" s="5" customFormat="1" ht="27" customHeight="1">
      <c r="A22" s="33"/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246" t="s">
        <v>229</v>
      </c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35"/>
      <c r="AC22" s="210" t="str">
        <f>IF(AC21="","",IF(AC21=5,"ดีเยี่ยม",IF(AC21=4,"ดีมาก",IF(AC21=3,"ดี",IF(AC21=2,"พอใช้","ปรับปรุง")))))</f>
        <v/>
      </c>
      <c r="AD22" s="210"/>
      <c r="AE22" s="33"/>
      <c r="AF22" s="186" t="s">
        <v>214</v>
      </c>
      <c r="AG22" s="191" t="e">
        <f>IF(AG21=0,"-",IF(AG21=3,5,IF(AG21=2.4,4,IF(AG21=1.8,3,IF(AG21=1.2,2,IF(AG21=0.6,1))))))</f>
        <v>#DIV/0!</v>
      </c>
      <c r="AH22" s="33"/>
      <c r="AI22" s="33"/>
      <c r="AJ22" s="33"/>
      <c r="AK22" s="33"/>
      <c r="AL22" s="33"/>
      <c r="AM22" s="33"/>
      <c r="AN22" s="33"/>
    </row>
    <row r="23" spans="1:40" s="5" customFormat="1" ht="15.7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6"/>
      <c r="AG23" s="33"/>
      <c r="AH23" s="33"/>
      <c r="AI23" s="33"/>
      <c r="AJ23" s="33"/>
      <c r="AK23" s="33"/>
      <c r="AL23" s="33"/>
      <c r="AM23" s="33"/>
      <c r="AN23" s="33"/>
    </row>
    <row r="24" spans="1:40">
      <c r="B24" s="31"/>
      <c r="C24" s="19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218</v>
      </c>
      <c r="AD24" s="54">
        <f>COUNTIF(AC9:AC18,5)</f>
        <v>0</v>
      </c>
      <c r="AE24" s="31" t="s">
        <v>203</v>
      </c>
    </row>
    <row r="25" spans="1:40">
      <c r="B25" s="192" t="s">
        <v>219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220</v>
      </c>
      <c r="AD25" s="54">
        <f>COUNTIF(AC9:AC18,4)</f>
        <v>0</v>
      </c>
      <c r="AE25" s="31" t="s">
        <v>203</v>
      </c>
    </row>
    <row r="26" spans="1:40">
      <c r="B26" s="31" t="s">
        <v>221</v>
      </c>
      <c r="C26" s="19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222</v>
      </c>
      <c r="AD26" s="54">
        <f>COUNTIF(AC9:AC18,3)</f>
        <v>0</v>
      </c>
      <c r="AE26" s="31" t="s">
        <v>203</v>
      </c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47" t="s">
        <v>223</v>
      </c>
      <c r="AD27" s="54">
        <f>COUNTIF(AC9:AC18,2)</f>
        <v>0</v>
      </c>
      <c r="AE27" s="31" t="s">
        <v>203</v>
      </c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47" t="s">
        <v>224</v>
      </c>
      <c r="AD28" s="54">
        <f>COUNTIF(AC9:AC18,1)</f>
        <v>0</v>
      </c>
      <c r="AE28" s="31" t="s">
        <v>203</v>
      </c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47" t="s">
        <v>225</v>
      </c>
      <c r="AD29" s="55">
        <f>SUM(AD24:AD28)</f>
        <v>0</v>
      </c>
      <c r="AE29" s="31" t="s">
        <v>203</v>
      </c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4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31"/>
      <c r="AM40" s="31"/>
      <c r="AN40" s="31"/>
    </row>
    <row r="41" spans="1:40" s="34" customForma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J41" s="31"/>
      <c r="AK41" s="31"/>
      <c r="AL41" s="31"/>
      <c r="AM41" s="31"/>
      <c r="AN41" s="31"/>
    </row>
    <row r="42" spans="1:40" s="34" customForma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G42" s="31"/>
      <c r="AH42" s="31"/>
      <c r="AI42" s="31"/>
      <c r="AJ42" s="31"/>
      <c r="AK42" s="31"/>
      <c r="AL42" s="31"/>
      <c r="AM42" s="31"/>
      <c r="AN42" s="31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  <row r="51" spans="32:32" s="31" customFormat="1">
      <c r="AF51" s="34"/>
    </row>
    <row r="52" spans="32:32" s="31" customFormat="1">
      <c r="AF52" s="34"/>
    </row>
    <row r="53" spans="32:32" s="31" customFormat="1">
      <c r="AF53" s="34"/>
    </row>
  </sheetData>
  <sheetProtection password="CF17" sheet="1" objects="1" scenarios="1" selectLockedCells="1"/>
  <mergeCells count="26">
    <mergeCell ref="N22:AB22"/>
    <mergeCell ref="AC22:AD22"/>
    <mergeCell ref="S19:AB19"/>
    <mergeCell ref="AC19:AD19"/>
    <mergeCell ref="N20:AB20"/>
    <mergeCell ref="AC20:AD20"/>
    <mergeCell ref="C21:H21"/>
    <mergeCell ref="I21:M21"/>
    <mergeCell ref="N21:AB21"/>
    <mergeCell ref="AC21:AD21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W9:W18 AB9:AB18 H9:H18 M9:M18 R9:R18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V9:V18 L9:L18 G9:G18 AA9:AA18 Q9:Q18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U9:U18 K9:K18 F9:F18 Z9:Z18 P9:P18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S9:S18 I9:I18 D9:D18 X9:X18 N9:N18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T9:T18 J9:J18 E9:E18 Y9:Y18 O9:O18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N49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SUM(AD20:AD22)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6.75" customHeight="1">
      <c r="A5" s="30"/>
      <c r="C5" s="230" t="s">
        <v>348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3.5" customHeight="1">
      <c r="A9" s="32"/>
      <c r="B9" s="3">
        <v>1</v>
      </c>
      <c r="C9" s="181" t="s">
        <v>349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4" si="0">SUM(D9:AB9)</f>
        <v>0</v>
      </c>
      <c r="AG9" s="61" t="e">
        <f t="shared" ref="AG9:AG14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39.75" customHeight="1">
      <c r="A10" s="32"/>
      <c r="B10" s="180">
        <v>2</v>
      </c>
      <c r="C10" s="181" t="s">
        <v>350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4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4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35.25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5.2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35.25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35.25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247" t="s">
        <v>213</v>
      </c>
      <c r="T15" s="247"/>
      <c r="U15" s="247"/>
      <c r="V15" s="247"/>
      <c r="W15" s="247"/>
      <c r="X15" s="247"/>
      <c r="Y15" s="247"/>
      <c r="Z15" s="247"/>
      <c r="AA15" s="247"/>
      <c r="AB15" s="248"/>
      <c r="AC15" s="249" t="str">
        <f>IF(AC9="","",AVERAGE(AC9:AC14))</f>
        <v/>
      </c>
      <c r="AD15" s="250"/>
      <c r="AE15" s="32"/>
      <c r="AF15" s="186" t="s">
        <v>217</v>
      </c>
      <c r="AG15" s="187" t="e">
        <f>AVERAGE(AC9:AC14)</f>
        <v>#DIV/0!</v>
      </c>
      <c r="AH15" s="32"/>
      <c r="AI15" s="32"/>
      <c r="AJ15" s="32"/>
      <c r="AK15" s="32"/>
      <c r="AL15" s="32"/>
      <c r="AM15" s="32"/>
      <c r="AN15" s="32"/>
    </row>
    <row r="16" spans="1:40" s="5" customFormat="1" ht="27" customHeight="1">
      <c r="A16" s="3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46" t="s">
        <v>204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35"/>
      <c r="AC16" s="251" t="str">
        <f>IF(AC15="","",IF(AC15&gt;=4.5,5,IF(AC15&gt;=3.75,4,IF(AC15&gt;=3,3,IF(AC15&gt;=2.5,2,1)))))</f>
        <v/>
      </c>
      <c r="AD16" s="252"/>
      <c r="AE16" s="33"/>
      <c r="AF16" s="186" t="s">
        <v>204</v>
      </c>
      <c r="AG16" s="188" t="e">
        <f>IF(AG15="","",IF(AG15&gt;=4.5,5,IF(AG15&gt;=3.75,4,IF(AG15&gt;=3,3,IF(AG15&gt;=2.5,2,1)))))</f>
        <v>#DIV/0!</v>
      </c>
      <c r="AH16" s="189"/>
      <c r="AI16" s="33"/>
      <c r="AJ16" s="33"/>
      <c r="AK16" s="33"/>
      <c r="AL16" s="33"/>
      <c r="AM16" s="33"/>
      <c r="AN16" s="33"/>
    </row>
    <row r="17" spans="1:40" s="5" customFormat="1" ht="27" customHeight="1">
      <c r="A17" s="33"/>
      <c r="B17" s="190"/>
      <c r="C17" s="240" t="s">
        <v>205</v>
      </c>
      <c r="D17" s="240"/>
      <c r="E17" s="240"/>
      <c r="F17" s="240"/>
      <c r="G17" s="240"/>
      <c r="H17" s="233"/>
      <c r="I17" s="241" t="str">
        <f>IF(AC16="","",AC16*AH2/5)</f>
        <v/>
      </c>
      <c r="J17" s="242"/>
      <c r="K17" s="242"/>
      <c r="L17" s="242"/>
      <c r="M17" s="243"/>
      <c r="N17" s="244" t="s">
        <v>214</v>
      </c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3"/>
      <c r="AC17" s="212" t="str">
        <f>IF(I17="","",IF(I17&gt;=1,5,IF(I17&gt;=0.8,4,IF(I17&gt;=0.6,3,IF(I17&gt;=0.4,2,IF(I17&gt;=0.2,1))))))</f>
        <v/>
      </c>
      <c r="AD17" s="212"/>
      <c r="AE17" s="33"/>
      <c r="AF17" s="186" t="s">
        <v>205</v>
      </c>
      <c r="AG17" s="187" t="e">
        <f>IF(AG16="-","-",AG16*AH2/5)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27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229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10" t="str">
        <f>IF(AC17="","",IF(AC17=5,"ดีเยี่ยม",IF(AC17=4,"ดีมาก",IF(AC17=3,"ดี",IF(AC17=2,"พอใช้","ปรับปรุง")))))</f>
        <v/>
      </c>
      <c r="AD18" s="210"/>
      <c r="AE18" s="33"/>
      <c r="AF18" s="186" t="s">
        <v>214</v>
      </c>
      <c r="AG18" s="191" t="e">
        <f>IF(AG17=0,"-",IF(AG17=3,5,IF(AG17=2.4,4,IF(AG17=1.8,3,IF(AG17=1.2,2,IF(AG17=0.6,1))))))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15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6"/>
      <c r="AG19" s="33"/>
      <c r="AH19" s="33"/>
      <c r="AI19" s="33"/>
      <c r="AJ19" s="33"/>
      <c r="AK19" s="33"/>
      <c r="AL19" s="33"/>
      <c r="AM19" s="33"/>
      <c r="AN19" s="33"/>
    </row>
    <row r="20" spans="1:40">
      <c r="B20" s="31"/>
      <c r="C20" s="19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218</v>
      </c>
      <c r="AD20" s="54">
        <f>COUNTIF(AC9:AC14,5)</f>
        <v>0</v>
      </c>
      <c r="AE20" s="31" t="s">
        <v>203</v>
      </c>
    </row>
    <row r="21" spans="1:40">
      <c r="B21" s="192" t="s">
        <v>219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220</v>
      </c>
      <c r="AD21" s="54">
        <f>COUNTIF(AC9:AC14,4)</f>
        <v>0</v>
      </c>
      <c r="AE21" s="31" t="s">
        <v>203</v>
      </c>
    </row>
    <row r="22" spans="1:40">
      <c r="B22" s="31" t="s">
        <v>221</v>
      </c>
      <c r="C22" s="19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222</v>
      </c>
      <c r="AD22" s="54">
        <f>COUNTIF(AC9:AC14,3)</f>
        <v>0</v>
      </c>
      <c r="AE22" s="31" t="s">
        <v>203</v>
      </c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223</v>
      </c>
      <c r="AD23" s="54">
        <f>COUNTIF(AC9:AC14,2)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224</v>
      </c>
      <c r="AD24" s="54">
        <f>COUNTIF(AC9:AC14,1)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225</v>
      </c>
      <c r="AD25" s="55">
        <f>SUM(AD20:AD24)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</sheetData>
  <sheetProtection password="CF17" sheet="1" objects="1" scenarios="1" selectLockedCells="1"/>
  <mergeCells count="26">
    <mergeCell ref="N18:AB18"/>
    <mergeCell ref="AC18:AD18"/>
    <mergeCell ref="S15:AB15"/>
    <mergeCell ref="AC15:AD15"/>
    <mergeCell ref="N16:AB16"/>
    <mergeCell ref="AC16:AD16"/>
    <mergeCell ref="C17:H17"/>
    <mergeCell ref="I17:M17"/>
    <mergeCell ref="N17:AB17"/>
    <mergeCell ref="AC17:AD17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4 Y9:Y14 E9:E14 J9:J14 T9:T14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4 X9:X14 D9:D14 I9:I14 S9:S14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4 Z9:Z14 F9:F14 K9:K14 U9:U14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4 AA9:AA14 G9:G14 L9:L14 V9:V14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4 M9:M14 H9:H14 AB9:AB14 W9:W14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N49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0.5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SUM(AD20:AD22)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6.75" customHeight="1">
      <c r="A5" s="30"/>
      <c r="C5" s="230" t="s">
        <v>351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3.5" customHeight="1">
      <c r="A9" s="32"/>
      <c r="B9" s="3">
        <v>1</v>
      </c>
      <c r="C9" s="181" t="s">
        <v>352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4" si="0">SUM(D9:AB9)</f>
        <v>0</v>
      </c>
      <c r="AG9" s="61" t="e">
        <f t="shared" ref="AG9:AG14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39.75" customHeight="1">
      <c r="A10" s="32"/>
      <c r="B10" s="180">
        <v>2</v>
      </c>
      <c r="C10" s="181" t="s">
        <v>353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4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4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35.25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5.2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35.25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35.25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247" t="s">
        <v>213</v>
      </c>
      <c r="T15" s="247"/>
      <c r="U15" s="247"/>
      <c r="V15" s="247"/>
      <c r="W15" s="247"/>
      <c r="X15" s="247"/>
      <c r="Y15" s="247"/>
      <c r="Z15" s="247"/>
      <c r="AA15" s="247"/>
      <c r="AB15" s="248"/>
      <c r="AC15" s="249" t="str">
        <f>IF(AC9="","",AVERAGE(AC9:AC14))</f>
        <v/>
      </c>
      <c r="AD15" s="250"/>
      <c r="AE15" s="32"/>
      <c r="AF15" s="186" t="s">
        <v>217</v>
      </c>
      <c r="AG15" s="187" t="e">
        <f>AVERAGE(AC9:AC14)</f>
        <v>#DIV/0!</v>
      </c>
      <c r="AH15" s="32"/>
      <c r="AI15" s="32"/>
      <c r="AJ15" s="32"/>
      <c r="AK15" s="32"/>
      <c r="AL15" s="32"/>
      <c r="AM15" s="32"/>
      <c r="AN15" s="32"/>
    </row>
    <row r="16" spans="1:40" s="5" customFormat="1" ht="27" customHeight="1">
      <c r="A16" s="3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46" t="s">
        <v>204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35"/>
      <c r="AC16" s="251" t="str">
        <f>IF(AC15="","",IF(AC15&gt;=4.5,5,IF(AC15&gt;=3.75,4,IF(AC15&gt;=3,3,IF(AC15&gt;=2.5,2,1)))))</f>
        <v/>
      </c>
      <c r="AD16" s="252"/>
      <c r="AE16" s="33"/>
      <c r="AF16" s="186" t="s">
        <v>204</v>
      </c>
      <c r="AG16" s="188" t="e">
        <f>IF(AG15="","",IF(AG15&gt;=4.5,5,IF(AG15&gt;=3.75,4,IF(AG15&gt;=3,3,IF(AG15&gt;=2.5,2,1)))))</f>
        <v>#DIV/0!</v>
      </c>
      <c r="AH16" s="189"/>
      <c r="AI16" s="33"/>
      <c r="AJ16" s="33"/>
      <c r="AK16" s="33"/>
      <c r="AL16" s="33"/>
      <c r="AM16" s="33"/>
      <c r="AN16" s="33"/>
    </row>
    <row r="17" spans="1:40" s="5" customFormat="1" ht="27" customHeight="1">
      <c r="A17" s="33"/>
      <c r="B17" s="190"/>
      <c r="C17" s="240" t="s">
        <v>205</v>
      </c>
      <c r="D17" s="240"/>
      <c r="E17" s="240"/>
      <c r="F17" s="240"/>
      <c r="G17" s="240"/>
      <c r="H17" s="233"/>
      <c r="I17" s="241" t="str">
        <f>IF(AC16="","",AC16*AH2/5)</f>
        <v/>
      </c>
      <c r="J17" s="242"/>
      <c r="K17" s="242"/>
      <c r="L17" s="242"/>
      <c r="M17" s="243"/>
      <c r="N17" s="244" t="s">
        <v>214</v>
      </c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3"/>
      <c r="AC17" s="212" t="str">
        <f>IF(I17="","",IF(I17&gt;=0.5,5,IF(I17&gt;=0.4,4,IF(I17&gt;=0.3,3,IF(I17&gt;=0.2,2,IF(I17&gt;=0.1,1))))))</f>
        <v/>
      </c>
      <c r="AD17" s="212"/>
      <c r="AE17" s="33"/>
      <c r="AF17" s="186" t="s">
        <v>205</v>
      </c>
      <c r="AG17" s="187" t="e">
        <f>IF(AG16="-","-",AG16*AH2/5)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27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229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10" t="str">
        <f>IF(AC17="","",IF(AC17=5,"ดีเยี่ยม",IF(AC17=4,"ดีมาก",IF(AC17=3,"ดี",IF(AC17=2,"พอใช้","ปรับปรุง")))))</f>
        <v/>
      </c>
      <c r="AD18" s="210"/>
      <c r="AE18" s="33"/>
      <c r="AF18" s="186" t="s">
        <v>214</v>
      </c>
      <c r="AG18" s="191" t="e">
        <f>IF(AG17=0,"-",IF(AG17=3,5,IF(AG17=2.4,4,IF(AG17=1.8,3,IF(AG17=1.2,2,IF(AG17=0.6,1))))))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15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6"/>
      <c r="AG19" s="33"/>
      <c r="AH19" s="33"/>
      <c r="AI19" s="33"/>
      <c r="AJ19" s="33"/>
      <c r="AK19" s="33"/>
      <c r="AL19" s="33"/>
      <c r="AM19" s="33"/>
      <c r="AN19" s="33"/>
    </row>
    <row r="20" spans="1:40">
      <c r="B20" s="31"/>
      <c r="C20" s="19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218</v>
      </c>
      <c r="AD20" s="54">
        <f>COUNTIF(AC9:AC14,5)</f>
        <v>0</v>
      </c>
      <c r="AE20" s="31" t="s">
        <v>203</v>
      </c>
    </row>
    <row r="21" spans="1:40">
      <c r="B21" s="192" t="s">
        <v>219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220</v>
      </c>
      <c r="AD21" s="54">
        <f>COUNTIF(AC9:AC14,4)</f>
        <v>0</v>
      </c>
      <c r="AE21" s="31" t="s">
        <v>203</v>
      </c>
    </row>
    <row r="22" spans="1:40">
      <c r="B22" s="31" t="s">
        <v>221</v>
      </c>
      <c r="C22" s="19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222</v>
      </c>
      <c r="AD22" s="54">
        <f>COUNTIF(AC9:AC14,3)</f>
        <v>0</v>
      </c>
      <c r="AE22" s="31" t="s">
        <v>203</v>
      </c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223</v>
      </c>
      <c r="AD23" s="54">
        <f>COUNTIF(AC9:AC14,2)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224</v>
      </c>
      <c r="AD24" s="54">
        <f>COUNTIF(AC9:AC14,1)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225</v>
      </c>
      <c r="AD25" s="55">
        <f>SUM(AD20:AD24)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</sheetData>
  <sheetProtection password="CF17" sheet="1" objects="1" scenarios="1" selectLockedCells="1"/>
  <mergeCells count="26">
    <mergeCell ref="N18:AB18"/>
    <mergeCell ref="AC18:AD18"/>
    <mergeCell ref="S15:AB15"/>
    <mergeCell ref="AC15:AD15"/>
    <mergeCell ref="N16:AB16"/>
    <mergeCell ref="AC16:AD16"/>
    <mergeCell ref="C17:H17"/>
    <mergeCell ref="I17:M17"/>
    <mergeCell ref="N17:AB17"/>
    <mergeCell ref="AC17:AD17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4 M9:M14 H9:H14 AB9:AB14 W9:W14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4 AA9:AA14 G9:G14 L9:L14 V9:V14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4 Z9:Z14 F9:F14 K9:K14 U9:U14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4 X9:X14 D9:D14 I9:I14 S9:S14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4 Y9:Y14 E9:E14 J9:J14 T9:T14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N49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0.5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SUM(AD20:AD22)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6.75" customHeight="1">
      <c r="A5" s="30"/>
      <c r="C5" s="230" t="s">
        <v>354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0.5" customHeight="1">
      <c r="A9" s="32"/>
      <c r="B9" s="180">
        <v>1</v>
      </c>
      <c r="C9" s="181" t="s">
        <v>355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4" si="0">SUM(D9:AB9)</f>
        <v>0</v>
      </c>
      <c r="AG9" s="61" t="e">
        <f t="shared" ref="AG9:AG14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39.75" customHeight="1">
      <c r="A10" s="32"/>
      <c r="B10" s="180"/>
      <c r="C10" s="181"/>
      <c r="D10" s="196"/>
      <c r="E10" s="197"/>
      <c r="F10" s="197"/>
      <c r="G10" s="197"/>
      <c r="H10" s="198"/>
      <c r="I10" s="196"/>
      <c r="J10" s="197"/>
      <c r="K10" s="197"/>
      <c r="L10" s="197"/>
      <c r="M10" s="198"/>
      <c r="N10" s="196"/>
      <c r="O10" s="197"/>
      <c r="P10" s="197"/>
      <c r="Q10" s="197"/>
      <c r="R10" s="198"/>
      <c r="S10" s="196"/>
      <c r="T10" s="197"/>
      <c r="U10" s="197"/>
      <c r="V10" s="197"/>
      <c r="W10" s="198"/>
      <c r="X10" s="196"/>
      <c r="Y10" s="197"/>
      <c r="Z10" s="197"/>
      <c r="AA10" s="197"/>
      <c r="AB10" s="198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4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4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35.25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5.2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35.25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35.25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247" t="s">
        <v>213</v>
      </c>
      <c r="T15" s="247"/>
      <c r="U15" s="247"/>
      <c r="V15" s="247"/>
      <c r="W15" s="247"/>
      <c r="X15" s="247"/>
      <c r="Y15" s="247"/>
      <c r="Z15" s="247"/>
      <c r="AA15" s="247"/>
      <c r="AB15" s="248"/>
      <c r="AC15" s="249" t="str">
        <f>IF(AC9="","",AVERAGE(AC9:AC14))</f>
        <v/>
      </c>
      <c r="AD15" s="250"/>
      <c r="AE15" s="32"/>
      <c r="AF15" s="186" t="s">
        <v>217</v>
      </c>
      <c r="AG15" s="187" t="e">
        <f>AVERAGE(AC9:AC14)</f>
        <v>#DIV/0!</v>
      </c>
      <c r="AH15" s="32"/>
      <c r="AI15" s="32"/>
      <c r="AJ15" s="32"/>
      <c r="AK15" s="32"/>
      <c r="AL15" s="32"/>
      <c r="AM15" s="32"/>
      <c r="AN15" s="32"/>
    </row>
    <row r="16" spans="1:40" s="5" customFormat="1" ht="27" customHeight="1">
      <c r="A16" s="3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46" t="s">
        <v>204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35"/>
      <c r="AC16" s="251" t="str">
        <f>IF(AC15="","",IF(AC15&gt;=4.5,5,IF(AC15&gt;=3.75,4,IF(AC15&gt;=3,3,IF(AC15&gt;=2.5,2,1)))))</f>
        <v/>
      </c>
      <c r="AD16" s="252"/>
      <c r="AE16" s="33"/>
      <c r="AF16" s="186" t="s">
        <v>204</v>
      </c>
      <c r="AG16" s="188" t="e">
        <f>IF(AG15="","",IF(AG15&gt;=4.5,5,IF(AG15&gt;=3.75,4,IF(AG15&gt;=3,3,IF(AG15&gt;=2.5,2,1)))))</f>
        <v>#DIV/0!</v>
      </c>
      <c r="AH16" s="189"/>
      <c r="AI16" s="33"/>
      <c r="AJ16" s="33"/>
      <c r="AK16" s="33"/>
      <c r="AL16" s="33"/>
      <c r="AM16" s="33"/>
      <c r="AN16" s="33"/>
    </row>
    <row r="17" spans="1:40" s="5" customFormat="1" ht="27" customHeight="1">
      <c r="A17" s="33"/>
      <c r="B17" s="190"/>
      <c r="C17" s="240" t="s">
        <v>205</v>
      </c>
      <c r="D17" s="240"/>
      <c r="E17" s="240"/>
      <c r="F17" s="240"/>
      <c r="G17" s="240"/>
      <c r="H17" s="233"/>
      <c r="I17" s="241" t="str">
        <f>IF(AC16="","",AC16*AH2/5)</f>
        <v/>
      </c>
      <c r="J17" s="242"/>
      <c r="K17" s="242"/>
      <c r="L17" s="242"/>
      <c r="M17" s="243"/>
      <c r="N17" s="244" t="s">
        <v>214</v>
      </c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3"/>
      <c r="AC17" s="212" t="str">
        <f>IF(I17="","",IF(I17&gt;=0.5,5,IF(I17&gt;=0.4,4,IF(I17&gt;=0.3,3,IF(I17&gt;=0.2,2,IF(I17&gt;=0.1,1))))))</f>
        <v/>
      </c>
      <c r="AD17" s="212"/>
      <c r="AE17" s="33"/>
      <c r="AF17" s="186" t="s">
        <v>205</v>
      </c>
      <c r="AG17" s="187" t="e">
        <f>IF(AG16="-","-",AG16*AH2/5)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27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229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10" t="str">
        <f>IF(AC17="","",IF(AC17=5,"ดีเยี่ยม",IF(AC17=4,"ดีมาก",IF(AC17=3,"ดี",IF(AC17=2,"พอใช้","ปรับปรุง")))))</f>
        <v/>
      </c>
      <c r="AD18" s="210"/>
      <c r="AE18" s="33"/>
      <c r="AF18" s="186" t="s">
        <v>214</v>
      </c>
      <c r="AG18" s="191" t="e">
        <f>IF(AG17=0,"-",IF(AG17=3,5,IF(AG17=2.4,4,IF(AG17=1.8,3,IF(AG17=1.2,2,IF(AG17=0.6,1))))))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15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6"/>
      <c r="AG19" s="33"/>
      <c r="AH19" s="33"/>
      <c r="AI19" s="33"/>
      <c r="AJ19" s="33"/>
      <c r="AK19" s="33"/>
      <c r="AL19" s="33"/>
      <c r="AM19" s="33"/>
      <c r="AN19" s="33"/>
    </row>
    <row r="20" spans="1:40">
      <c r="B20" s="31"/>
      <c r="C20" s="19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218</v>
      </c>
      <c r="AD20" s="54">
        <f>COUNTIF(AC9:AC14,5)</f>
        <v>0</v>
      </c>
      <c r="AE20" s="31" t="s">
        <v>203</v>
      </c>
    </row>
    <row r="21" spans="1:40">
      <c r="B21" s="192" t="s">
        <v>219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220</v>
      </c>
      <c r="AD21" s="54">
        <f>COUNTIF(AC9:AC14,4)</f>
        <v>0</v>
      </c>
      <c r="AE21" s="31" t="s">
        <v>203</v>
      </c>
    </row>
    <row r="22" spans="1:40">
      <c r="B22" s="31" t="s">
        <v>221</v>
      </c>
      <c r="C22" s="19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222</v>
      </c>
      <c r="AD22" s="54">
        <f>COUNTIF(AC9:AC14,3)</f>
        <v>0</v>
      </c>
      <c r="AE22" s="31" t="s">
        <v>203</v>
      </c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223</v>
      </c>
      <c r="AD23" s="54">
        <f>COUNTIF(AC9:AC14,2)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224</v>
      </c>
      <c r="AD24" s="54">
        <f>COUNTIF(AC9:AC14,1)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225</v>
      </c>
      <c r="AD25" s="55">
        <f>SUM(AD20:AD24)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</sheetData>
  <sheetProtection password="CF17" sheet="1" objects="1" scenarios="1" selectLockedCells="1"/>
  <mergeCells count="26">
    <mergeCell ref="N18:AB18"/>
    <mergeCell ref="AC18:AD18"/>
    <mergeCell ref="S15:AB15"/>
    <mergeCell ref="AC15:AD15"/>
    <mergeCell ref="N16:AB16"/>
    <mergeCell ref="AC16:AD16"/>
    <mergeCell ref="C17:H17"/>
    <mergeCell ref="I17:M17"/>
    <mergeCell ref="N17:AB17"/>
    <mergeCell ref="AC17:AD17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4 Y9:Y14 E9:E14 J9:J14 T9:T14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4 X9:X14 D9:D14 I9:I14 S9:S14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4 Z9:Z14 F9:F14 K9:K14 U9:U14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4 AA9:AA14 G9:G14 L9:L14 V9:V14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4 M9:M14 H9:H14 AB9:AB14 W9:W14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N49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1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มาตรฐานด้านการจัดการศึกษา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มาตรฐานด้านการจัดการศึกษา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SUM(AD20:AD22)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333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6.75" customHeight="1">
      <c r="A5" s="30"/>
      <c r="C5" s="230" t="s">
        <v>356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40.5" customHeight="1">
      <c r="A9" s="32"/>
      <c r="B9" s="180">
        <v>1</v>
      </c>
      <c r="C9" s="181" t="s">
        <v>357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4" si="0">SUM(D9:AB9)</f>
        <v>0</v>
      </c>
      <c r="AG9" s="61" t="e">
        <f t="shared" ref="AG9:AG14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60" customHeight="1">
      <c r="A10" s="32"/>
      <c r="B10" s="180">
        <v>2</v>
      </c>
      <c r="C10" s="181" t="s">
        <v>358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4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4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0.5" customHeight="1">
      <c r="A11" s="32"/>
      <c r="B11" s="180">
        <v>3</v>
      </c>
      <c r="C11" s="181" t="s">
        <v>359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5.2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35.25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35.25" customHeight="1">
      <c r="A14" s="32"/>
      <c r="B14" s="180"/>
      <c r="C14" s="181"/>
      <c r="D14" s="196"/>
      <c r="E14" s="197"/>
      <c r="F14" s="197"/>
      <c r="G14" s="197"/>
      <c r="H14" s="198"/>
      <c r="I14" s="196"/>
      <c r="J14" s="197"/>
      <c r="K14" s="197"/>
      <c r="L14" s="197"/>
      <c r="M14" s="198"/>
      <c r="N14" s="196"/>
      <c r="O14" s="197"/>
      <c r="P14" s="197"/>
      <c r="Q14" s="197"/>
      <c r="R14" s="198"/>
      <c r="S14" s="196"/>
      <c r="T14" s="197"/>
      <c r="U14" s="197"/>
      <c r="V14" s="197"/>
      <c r="W14" s="198"/>
      <c r="X14" s="196"/>
      <c r="Y14" s="197"/>
      <c r="Z14" s="197"/>
      <c r="AA14" s="197"/>
      <c r="AB14" s="198"/>
      <c r="AC14" s="182"/>
      <c r="AD14" s="41"/>
      <c r="AE14" s="63" t="str">
        <f t="shared" si="4"/>
        <v/>
      </c>
      <c r="AF14" s="37">
        <f t="shared" si="0"/>
        <v>0</v>
      </c>
      <c r="AG14" s="61" t="e">
        <f t="shared" si="1"/>
        <v>#DIV/0!</v>
      </c>
      <c r="AH14" s="37">
        <f t="shared" si="5"/>
        <v>0</v>
      </c>
      <c r="AI14" s="32"/>
      <c r="AJ14" s="32"/>
      <c r="AK14" s="32"/>
      <c r="AL14" s="32"/>
      <c r="AM14" s="32"/>
      <c r="AN14" s="32"/>
    </row>
    <row r="15" spans="1:40" s="4" customFormat="1" ht="27" customHeight="1">
      <c r="A15" s="32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247" t="s">
        <v>213</v>
      </c>
      <c r="T15" s="247"/>
      <c r="U15" s="247"/>
      <c r="V15" s="247"/>
      <c r="W15" s="247"/>
      <c r="X15" s="247"/>
      <c r="Y15" s="247"/>
      <c r="Z15" s="247"/>
      <c r="AA15" s="247"/>
      <c r="AB15" s="248"/>
      <c r="AC15" s="249" t="str">
        <f>IF(AC9="","",AVERAGE(AC9:AC14))</f>
        <v/>
      </c>
      <c r="AD15" s="250"/>
      <c r="AE15" s="32"/>
      <c r="AF15" s="186" t="s">
        <v>217</v>
      </c>
      <c r="AG15" s="187" t="e">
        <f>AVERAGE(AC9:AC14)</f>
        <v>#DIV/0!</v>
      </c>
      <c r="AH15" s="32"/>
      <c r="AI15" s="32"/>
      <c r="AJ15" s="32"/>
      <c r="AK15" s="32"/>
      <c r="AL15" s="32"/>
      <c r="AM15" s="32"/>
      <c r="AN15" s="32"/>
    </row>
    <row r="16" spans="1:40" s="5" customFormat="1" ht="27" customHeight="1">
      <c r="A16" s="3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46" t="s">
        <v>204</v>
      </c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35"/>
      <c r="AC16" s="251" t="str">
        <f>IF(AC15="","",IF(AC15&gt;=4.5,5,IF(AC15&gt;=3.75,4,IF(AC15&gt;=3,3,IF(AC15&gt;=2.5,2,1)))))</f>
        <v/>
      </c>
      <c r="AD16" s="252"/>
      <c r="AE16" s="33"/>
      <c r="AF16" s="186" t="s">
        <v>204</v>
      </c>
      <c r="AG16" s="188" t="e">
        <f>IF(AG15="","",IF(AG15&gt;=4.5,5,IF(AG15&gt;=3.75,4,IF(AG15&gt;=3,3,IF(AG15&gt;=2.5,2,1)))))</f>
        <v>#DIV/0!</v>
      </c>
      <c r="AH16" s="189"/>
      <c r="AI16" s="33"/>
      <c r="AJ16" s="33"/>
      <c r="AK16" s="33"/>
      <c r="AL16" s="33"/>
      <c r="AM16" s="33"/>
      <c r="AN16" s="33"/>
    </row>
    <row r="17" spans="1:40" s="5" customFormat="1" ht="27" customHeight="1">
      <c r="A17" s="33"/>
      <c r="B17" s="190"/>
      <c r="C17" s="240" t="s">
        <v>205</v>
      </c>
      <c r="D17" s="240"/>
      <c r="E17" s="240"/>
      <c r="F17" s="240"/>
      <c r="G17" s="240"/>
      <c r="H17" s="233"/>
      <c r="I17" s="241" t="str">
        <f>IF(AC16="","",AC16*AH2/5)</f>
        <v/>
      </c>
      <c r="J17" s="242"/>
      <c r="K17" s="242"/>
      <c r="L17" s="242"/>
      <c r="M17" s="243"/>
      <c r="N17" s="244" t="s">
        <v>214</v>
      </c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3"/>
      <c r="AC17" s="212" t="str">
        <f>IF(I17="","",IF(I17&gt;=1,5,IF(I17&gt;=0.8,4,IF(I17&gt;=0.6,3,IF(I17&gt;=0.4,2,IF(I17&gt;=0.2,1))))))</f>
        <v/>
      </c>
      <c r="AD17" s="212"/>
      <c r="AE17" s="33"/>
      <c r="AF17" s="186" t="s">
        <v>205</v>
      </c>
      <c r="AG17" s="187" t="e">
        <f>IF(AG16="-","-",AG16*AH2/5)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27" customHeight="1">
      <c r="A18" s="33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46" t="s">
        <v>229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35"/>
      <c r="AC18" s="210" t="str">
        <f>IF(AC17="","",IF(AC17=5,"ดีเยี่ยม",IF(AC17=4,"ดีมาก",IF(AC17=3,"ดี",IF(AC17=2,"พอใช้","ปรับปรุง")))))</f>
        <v/>
      </c>
      <c r="AD18" s="210"/>
      <c r="AE18" s="33"/>
      <c r="AF18" s="186" t="s">
        <v>214</v>
      </c>
      <c r="AG18" s="191" t="e">
        <f>IF(AG17=0,"-",IF(AG17=3,5,IF(AG17=2.4,4,IF(AG17=1.8,3,IF(AG17=1.2,2,IF(AG17=0.6,1))))))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15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6"/>
      <c r="AG19" s="33"/>
      <c r="AH19" s="33"/>
      <c r="AI19" s="33"/>
      <c r="AJ19" s="33"/>
      <c r="AK19" s="33"/>
      <c r="AL19" s="33"/>
      <c r="AM19" s="33"/>
      <c r="AN19" s="33"/>
    </row>
    <row r="20" spans="1:40">
      <c r="B20" s="31"/>
      <c r="C20" s="19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218</v>
      </c>
      <c r="AD20" s="54">
        <f>COUNTIF(AC9:AC14,5)</f>
        <v>0</v>
      </c>
      <c r="AE20" s="31" t="s">
        <v>203</v>
      </c>
    </row>
    <row r="21" spans="1:40">
      <c r="B21" s="192" t="s">
        <v>219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220</v>
      </c>
      <c r="AD21" s="54">
        <f>COUNTIF(AC9:AC14,4)</f>
        <v>0</v>
      </c>
      <c r="AE21" s="31" t="s">
        <v>203</v>
      </c>
    </row>
    <row r="22" spans="1:40">
      <c r="B22" s="31" t="s">
        <v>221</v>
      </c>
      <c r="C22" s="19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222</v>
      </c>
      <c r="AD22" s="54">
        <f>COUNTIF(AC9:AC14,3)</f>
        <v>0</v>
      </c>
      <c r="AE22" s="31" t="s">
        <v>203</v>
      </c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223</v>
      </c>
      <c r="AD23" s="54">
        <f>COUNTIF(AC9:AC14,2)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224</v>
      </c>
      <c r="AD24" s="54">
        <f>COUNTIF(AC9:AC14,1)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225</v>
      </c>
      <c r="AD25" s="55">
        <f>SUM(AD20:AD24)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</sheetData>
  <sheetProtection password="CF17" sheet="1" objects="1" scenarios="1" selectLockedCells="1"/>
  <mergeCells count="26">
    <mergeCell ref="N18:AB18"/>
    <mergeCell ref="AC18:AD18"/>
    <mergeCell ref="S15:AB15"/>
    <mergeCell ref="AC15:AD15"/>
    <mergeCell ref="N16:AB16"/>
    <mergeCell ref="AC16:AD16"/>
    <mergeCell ref="C17:H17"/>
    <mergeCell ref="I17:M17"/>
    <mergeCell ref="N17:AB17"/>
    <mergeCell ref="AC17:AD17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4 M9:M14 H9:H14 AB9:AB14 W9:W14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4 AA9:AA14 G9:G14 L9:L14 V9:V14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4 Z9:Z14 F9:F14 K9:K14 U9:U14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4 X9:X14 D9:D14 I9:I14 S9:S14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4 Y9:Y14 E9:E14 J9:J14 T9:T14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5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มาตรฐานด้านการสร้างสังคมแห่งการเรียนรู้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มาตรฐานด้านการสร้างสังคมแห่งการเรียนรู้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360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43.5" customHeight="1">
      <c r="A5" s="30"/>
      <c r="C5" s="230" t="s">
        <v>361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78" customHeight="1">
      <c r="A9" s="32"/>
      <c r="B9" s="180">
        <v>1</v>
      </c>
      <c r="C9" s="181" t="s">
        <v>362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39" customHeight="1">
      <c r="A10" s="32"/>
      <c r="B10" s="180">
        <v>2</v>
      </c>
      <c r="C10" s="181" t="s">
        <v>363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108.75" customHeight="1">
      <c r="A11" s="32"/>
      <c r="B11" s="180">
        <v>3</v>
      </c>
      <c r="C11" s="181" t="s">
        <v>364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39.75" customHeight="1">
      <c r="A12" s="32"/>
      <c r="B12" s="180">
        <v>4</v>
      </c>
      <c r="C12" s="181" t="s">
        <v>365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1.25" customHeight="1">
      <c r="A13" s="32"/>
      <c r="B13" s="180">
        <v>5</v>
      </c>
      <c r="C13" s="181" t="s">
        <v>366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24.7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24.7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24.7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IF(I16="","",IF(I16&gt;=5,5,IF(I16&gt;=4,4,IF(I16&gt;=3,3,IF(I16&gt;=2,2,IF(I16&gt;=1,1))))))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24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N17:AB17"/>
    <mergeCell ref="AC17:AD17"/>
    <mergeCell ref="S14:AB14"/>
    <mergeCell ref="AC14:AD14"/>
    <mergeCell ref="N15:AB15"/>
    <mergeCell ref="AC15:AD15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3 T9:T13 J9:J13 E9:E13 Y9:Y13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3 S9:S13 I9:I13 D9:D13 X9:X13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3 U9:U13 K9:K13 F9:F13 Z9:Z13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3 V9:V13 L9:L13 G9:G13 AA9:AA13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3 W9:W13 AB9:AB13 H9:H13 M9:M13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D75"/>
  <sheetViews>
    <sheetView showGridLines="0" showRowColHeaders="0" workbookViewId="0">
      <selection activeCell="G11" sqref="G11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18" width="3.25" style="1" customWidth="1"/>
    <col min="19" max="19" width="7.375" style="1" customWidth="1"/>
    <col min="20" max="20" width="9.375" style="1" customWidth="1"/>
    <col min="21" max="21" width="10.625" style="31" customWidth="1"/>
    <col min="22" max="22" width="14.625" style="34" customWidth="1"/>
    <col min="23" max="23" width="13" style="31" customWidth="1"/>
    <col min="24" max="24" width="10.25" style="31" customWidth="1"/>
    <col min="25" max="25" width="13.625" style="31" customWidth="1"/>
    <col min="26" max="30" width="23.25" style="31"/>
    <col min="31" max="16384" width="23.25" style="1"/>
  </cols>
  <sheetData>
    <row r="1" spans="1:3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W1" s="50" t="s">
        <v>36</v>
      </c>
      <c r="X1" s="87">
        <v>1</v>
      </c>
      <c r="Y1" s="53" t="s">
        <v>35</v>
      </c>
    </row>
    <row r="2" spans="1:30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0"/>
      <c r="V2" s="35"/>
      <c r="W2" s="50" t="s">
        <v>86</v>
      </c>
      <c r="X2" s="51">
        <f>SUM(T46:T48)</f>
        <v>0</v>
      </c>
      <c r="Y2" s="53" t="s">
        <v>27</v>
      </c>
      <c r="Z2" s="30"/>
      <c r="AA2" s="30"/>
      <c r="AB2" s="30"/>
      <c r="AC2" s="30"/>
      <c r="AD2" s="30"/>
    </row>
    <row r="3" spans="1:30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0"/>
      <c r="V3" s="49"/>
      <c r="W3" s="50" t="s">
        <v>28</v>
      </c>
      <c r="X3" s="52" t="str">
        <f>IF(X2=0,"-",X2*100/T51)</f>
        <v>-</v>
      </c>
      <c r="Y3" s="53"/>
      <c r="Z3" s="30"/>
      <c r="AA3" s="30"/>
      <c r="AB3" s="30"/>
      <c r="AC3" s="30"/>
      <c r="AD3" s="30"/>
    </row>
    <row r="4" spans="1:30" s="20" customFormat="1" ht="42" customHeight="1">
      <c r="A4" s="30"/>
      <c r="C4" s="209" t="s">
        <v>88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30"/>
      <c r="V4" s="35"/>
      <c r="W4" s="50" t="s">
        <v>29</v>
      </c>
      <c r="X4" s="52" t="str">
        <f>IF(X3="-","-",X3*X1/100)</f>
        <v>-</v>
      </c>
      <c r="Y4" s="53" t="s">
        <v>35</v>
      </c>
      <c r="Z4" s="30"/>
      <c r="AA4" s="30"/>
      <c r="AB4" s="30"/>
      <c r="AC4" s="30"/>
      <c r="AD4" s="30"/>
    </row>
    <row r="5" spans="1:30" s="7" customFormat="1" ht="119.25" customHeight="1">
      <c r="A5" s="30"/>
      <c r="B5" s="213" t="s">
        <v>0</v>
      </c>
      <c r="C5" s="213" t="s">
        <v>1</v>
      </c>
      <c r="D5" s="219" t="s">
        <v>89</v>
      </c>
      <c r="E5" s="220"/>
      <c r="F5" s="220"/>
      <c r="G5" s="220"/>
      <c r="H5" s="221"/>
      <c r="I5" s="222" t="s">
        <v>90</v>
      </c>
      <c r="J5" s="223"/>
      <c r="K5" s="223"/>
      <c r="L5" s="223"/>
      <c r="M5" s="224"/>
      <c r="N5" s="222" t="s">
        <v>91</v>
      </c>
      <c r="O5" s="223"/>
      <c r="P5" s="223"/>
      <c r="Q5" s="223"/>
      <c r="R5" s="223"/>
      <c r="S5" s="218" t="s">
        <v>26</v>
      </c>
      <c r="T5" s="218" t="s">
        <v>25</v>
      </c>
      <c r="U5" s="30"/>
      <c r="V5" s="45" t="s">
        <v>8</v>
      </c>
      <c r="W5" s="46" t="s">
        <v>9</v>
      </c>
      <c r="X5" s="30"/>
      <c r="Y5" s="30"/>
      <c r="Z5" s="30"/>
      <c r="AA5" s="30"/>
      <c r="AB5" s="30"/>
      <c r="AC5" s="30"/>
      <c r="AD5" s="30"/>
    </row>
    <row r="6" spans="1:30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>
        <v>5</v>
      </c>
      <c r="O6" s="39">
        <v>4</v>
      </c>
      <c r="P6" s="39">
        <v>3</v>
      </c>
      <c r="Q6" s="39">
        <v>2</v>
      </c>
      <c r="R6" s="48">
        <v>1</v>
      </c>
      <c r="S6" s="218"/>
      <c r="T6" s="218"/>
      <c r="V6" s="59">
        <v>15</v>
      </c>
      <c r="W6" s="60">
        <v>100</v>
      </c>
    </row>
    <row r="7" spans="1:30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42"/>
      <c r="O7" s="43"/>
      <c r="P7" s="43"/>
      <c r="Q7" s="43"/>
      <c r="R7" s="44"/>
      <c r="S7" s="41" t="str">
        <f>IF(W7=0,"",IF(W7&gt;=90,5,IF(W7&gt;=75,4,IF(W7&gt;=60,3,IF(W7&gt;=50,2,1)))))</f>
        <v/>
      </c>
      <c r="T7" s="41" t="str">
        <f>IF(S7="","",IF(S7=5,"ดีเยี่ยม",IF(S7=4,"ดีมาก",IF(S7=3,"ดี",IF(S7=2,"พอใช้","ปรับปรุง")))))</f>
        <v/>
      </c>
      <c r="U7" s="32"/>
      <c r="V7" s="37">
        <f>SUM(D7:R7)</f>
        <v>0</v>
      </c>
      <c r="W7" s="61">
        <f>V7*100/$V$6</f>
        <v>0</v>
      </c>
      <c r="X7" s="32"/>
      <c r="Y7" s="32"/>
      <c r="Z7" s="32"/>
      <c r="AA7" s="32"/>
      <c r="AB7" s="32"/>
      <c r="AC7" s="32"/>
      <c r="AD7" s="32"/>
    </row>
    <row r="8" spans="1:30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42"/>
      <c r="O8" s="43"/>
      <c r="P8" s="43"/>
      <c r="Q8" s="43"/>
      <c r="R8" s="44"/>
      <c r="S8" s="41" t="str">
        <f t="shared" ref="S8:S41" si="0">IF(W8=0,"",IF(W8&gt;=90,5,IF(W8&gt;=75,4,IF(W8&gt;=60,3,IF(W8&gt;=50,2,1)))))</f>
        <v/>
      </c>
      <c r="T8" s="41" t="str">
        <f t="shared" ref="T8:T41" si="1">IF(S8="","",IF(S8=5,"ดีเยี่ยม",IF(S8=4,"ดีมาก",IF(S8=3,"ดี",IF(S8=2,"พอใช้","ปรับปรุง")))))</f>
        <v/>
      </c>
      <c r="U8" s="32"/>
      <c r="V8" s="37">
        <f t="shared" ref="V8:V41" si="2">SUM(D8:R8)</f>
        <v>0</v>
      </c>
      <c r="W8" s="61">
        <f t="shared" ref="W8:W41" si="3">V8*100/$V$6</f>
        <v>0</v>
      </c>
      <c r="X8" s="32"/>
      <c r="Y8" s="32"/>
      <c r="Z8" s="32"/>
      <c r="AA8" s="32"/>
      <c r="AB8" s="32"/>
      <c r="AC8" s="32"/>
      <c r="AD8" s="32"/>
    </row>
    <row r="9" spans="1:30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1" t="str">
        <f t="shared" si="0"/>
        <v/>
      </c>
      <c r="T9" s="41" t="str">
        <f t="shared" si="1"/>
        <v/>
      </c>
      <c r="U9" s="32"/>
      <c r="V9" s="37">
        <f t="shared" si="2"/>
        <v>0</v>
      </c>
      <c r="W9" s="61">
        <f t="shared" si="3"/>
        <v>0</v>
      </c>
      <c r="X9" s="32"/>
      <c r="Y9" s="32"/>
      <c r="Z9" s="32"/>
      <c r="AA9" s="32"/>
      <c r="AB9" s="32"/>
      <c r="AC9" s="32"/>
      <c r="AD9" s="32"/>
    </row>
    <row r="10" spans="1:30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1" t="str">
        <f t="shared" si="0"/>
        <v/>
      </c>
      <c r="T10" s="41" t="str">
        <f t="shared" si="1"/>
        <v/>
      </c>
      <c r="U10" s="32"/>
      <c r="V10" s="37">
        <f t="shared" si="2"/>
        <v>0</v>
      </c>
      <c r="W10" s="61">
        <f t="shared" si="3"/>
        <v>0</v>
      </c>
      <c r="X10" s="32"/>
      <c r="Y10" s="32"/>
      <c r="Z10" s="32"/>
      <c r="AA10" s="32"/>
      <c r="AB10" s="32"/>
      <c r="AC10" s="32"/>
      <c r="AD10" s="32"/>
    </row>
    <row r="11" spans="1:30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1" t="str">
        <f t="shared" si="0"/>
        <v/>
      </c>
      <c r="T11" s="41" t="str">
        <f t="shared" si="1"/>
        <v/>
      </c>
      <c r="U11" s="32"/>
      <c r="V11" s="37">
        <f t="shared" si="2"/>
        <v>0</v>
      </c>
      <c r="W11" s="61">
        <f t="shared" si="3"/>
        <v>0</v>
      </c>
      <c r="X11" s="32"/>
      <c r="Y11" s="32"/>
      <c r="Z11" s="32"/>
      <c r="AA11" s="32"/>
      <c r="AB11" s="32"/>
      <c r="AC11" s="32"/>
      <c r="AD11" s="32"/>
    </row>
    <row r="12" spans="1:30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1" t="str">
        <f t="shared" si="0"/>
        <v/>
      </c>
      <c r="T12" s="41" t="str">
        <f t="shared" si="1"/>
        <v/>
      </c>
      <c r="U12" s="32"/>
      <c r="V12" s="37">
        <f t="shared" si="2"/>
        <v>0</v>
      </c>
      <c r="W12" s="61">
        <f t="shared" si="3"/>
        <v>0</v>
      </c>
      <c r="X12" s="32"/>
      <c r="Y12" s="32"/>
      <c r="Z12" s="32"/>
      <c r="AA12" s="32"/>
      <c r="AB12" s="32"/>
      <c r="AC12" s="32"/>
      <c r="AD12" s="32"/>
    </row>
    <row r="13" spans="1:30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1" t="str">
        <f t="shared" si="0"/>
        <v/>
      </c>
      <c r="T13" s="41" t="str">
        <f t="shared" si="1"/>
        <v/>
      </c>
      <c r="U13" s="32"/>
      <c r="V13" s="37">
        <f t="shared" si="2"/>
        <v>0</v>
      </c>
      <c r="W13" s="61">
        <f t="shared" si="3"/>
        <v>0</v>
      </c>
      <c r="X13" s="32"/>
      <c r="Y13" s="32"/>
      <c r="Z13" s="32"/>
      <c r="AA13" s="32"/>
      <c r="AB13" s="32"/>
      <c r="AC13" s="32"/>
      <c r="AD13" s="32"/>
    </row>
    <row r="14" spans="1:30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1" t="str">
        <f t="shared" si="0"/>
        <v/>
      </c>
      <c r="T14" s="41" t="str">
        <f t="shared" si="1"/>
        <v/>
      </c>
      <c r="U14" s="32"/>
      <c r="V14" s="37">
        <f t="shared" si="2"/>
        <v>0</v>
      </c>
      <c r="W14" s="61">
        <f t="shared" si="3"/>
        <v>0</v>
      </c>
      <c r="X14" s="32"/>
      <c r="Y14" s="32"/>
      <c r="Z14" s="32"/>
      <c r="AA14" s="32"/>
      <c r="AB14" s="32"/>
      <c r="AC14" s="32"/>
      <c r="AD14" s="32"/>
    </row>
    <row r="15" spans="1:30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1" t="str">
        <f t="shared" si="0"/>
        <v/>
      </c>
      <c r="T15" s="41" t="str">
        <f t="shared" si="1"/>
        <v/>
      </c>
      <c r="U15" s="32"/>
      <c r="V15" s="37">
        <f t="shared" si="2"/>
        <v>0</v>
      </c>
      <c r="W15" s="61">
        <f t="shared" si="3"/>
        <v>0</v>
      </c>
      <c r="X15" s="32"/>
      <c r="Y15" s="32"/>
      <c r="Z15" s="32"/>
      <c r="AA15" s="32"/>
      <c r="AB15" s="32"/>
      <c r="AC15" s="32"/>
      <c r="AD15" s="32"/>
    </row>
    <row r="16" spans="1:30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1" t="str">
        <f t="shared" si="0"/>
        <v/>
      </c>
      <c r="T16" s="41" t="str">
        <f t="shared" si="1"/>
        <v/>
      </c>
      <c r="U16" s="32"/>
      <c r="V16" s="37">
        <f t="shared" si="2"/>
        <v>0</v>
      </c>
      <c r="W16" s="61">
        <f t="shared" si="3"/>
        <v>0</v>
      </c>
      <c r="X16" s="32"/>
      <c r="Y16" s="32"/>
      <c r="Z16" s="32"/>
      <c r="AA16" s="32"/>
      <c r="AB16" s="32"/>
      <c r="AC16" s="32"/>
      <c r="AD16" s="32"/>
    </row>
    <row r="17" spans="1:30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42"/>
      <c r="O17" s="43"/>
      <c r="P17" s="43"/>
      <c r="Q17" s="43"/>
      <c r="R17" s="44"/>
      <c r="S17" s="41" t="str">
        <f t="shared" si="0"/>
        <v/>
      </c>
      <c r="T17" s="41" t="str">
        <f t="shared" si="1"/>
        <v/>
      </c>
      <c r="U17" s="32"/>
      <c r="V17" s="37">
        <f t="shared" si="2"/>
        <v>0</v>
      </c>
      <c r="W17" s="61">
        <f t="shared" si="3"/>
        <v>0</v>
      </c>
      <c r="X17" s="32"/>
      <c r="Y17" s="32"/>
      <c r="Z17" s="32"/>
      <c r="AA17" s="32"/>
      <c r="AB17" s="32"/>
      <c r="AC17" s="32"/>
      <c r="AD17" s="32"/>
    </row>
    <row r="18" spans="1:30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42"/>
      <c r="O18" s="43"/>
      <c r="P18" s="43"/>
      <c r="Q18" s="43"/>
      <c r="R18" s="44"/>
      <c r="S18" s="41" t="str">
        <f t="shared" si="0"/>
        <v/>
      </c>
      <c r="T18" s="41" t="str">
        <f t="shared" si="1"/>
        <v/>
      </c>
      <c r="U18" s="32"/>
      <c r="V18" s="37">
        <f t="shared" si="2"/>
        <v>0</v>
      </c>
      <c r="W18" s="61">
        <f t="shared" si="3"/>
        <v>0</v>
      </c>
      <c r="X18" s="32"/>
      <c r="Y18" s="32"/>
      <c r="Z18" s="32"/>
      <c r="AA18" s="32"/>
      <c r="AB18" s="32"/>
      <c r="AC18" s="32"/>
      <c r="AD18" s="32"/>
    </row>
    <row r="19" spans="1:30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42"/>
      <c r="O19" s="43"/>
      <c r="P19" s="43"/>
      <c r="Q19" s="43"/>
      <c r="R19" s="44"/>
      <c r="S19" s="41" t="str">
        <f t="shared" si="0"/>
        <v/>
      </c>
      <c r="T19" s="41" t="str">
        <f t="shared" si="1"/>
        <v/>
      </c>
      <c r="U19" s="32"/>
      <c r="V19" s="37">
        <f t="shared" si="2"/>
        <v>0</v>
      </c>
      <c r="W19" s="61">
        <f t="shared" si="3"/>
        <v>0</v>
      </c>
      <c r="X19" s="32"/>
      <c r="Y19" s="32"/>
      <c r="Z19" s="32"/>
      <c r="AA19" s="32"/>
      <c r="AB19" s="32"/>
      <c r="AC19" s="32"/>
      <c r="AD19" s="32"/>
    </row>
    <row r="20" spans="1:30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42"/>
      <c r="O20" s="43"/>
      <c r="P20" s="43"/>
      <c r="Q20" s="43"/>
      <c r="R20" s="44"/>
      <c r="S20" s="41" t="str">
        <f t="shared" si="0"/>
        <v/>
      </c>
      <c r="T20" s="41" t="str">
        <f t="shared" si="1"/>
        <v/>
      </c>
      <c r="U20" s="32"/>
      <c r="V20" s="37">
        <f t="shared" si="2"/>
        <v>0</v>
      </c>
      <c r="W20" s="61">
        <f t="shared" si="3"/>
        <v>0</v>
      </c>
      <c r="X20" s="32"/>
      <c r="Y20" s="32"/>
      <c r="Z20" s="32"/>
      <c r="AA20" s="32"/>
      <c r="AB20" s="32"/>
      <c r="AC20" s="32"/>
      <c r="AD20" s="32"/>
    </row>
    <row r="21" spans="1:30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42"/>
      <c r="O21" s="43"/>
      <c r="P21" s="43"/>
      <c r="Q21" s="43"/>
      <c r="R21" s="44"/>
      <c r="S21" s="41" t="str">
        <f t="shared" si="0"/>
        <v/>
      </c>
      <c r="T21" s="41" t="str">
        <f t="shared" si="1"/>
        <v/>
      </c>
      <c r="U21" s="32"/>
      <c r="V21" s="37">
        <f t="shared" si="2"/>
        <v>0</v>
      </c>
      <c r="W21" s="61">
        <f t="shared" si="3"/>
        <v>0</v>
      </c>
      <c r="X21" s="32"/>
      <c r="Y21" s="32"/>
      <c r="Z21" s="32"/>
      <c r="AA21" s="32"/>
      <c r="AB21" s="32"/>
      <c r="AC21" s="32"/>
      <c r="AD21" s="32"/>
    </row>
    <row r="22" spans="1:30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42"/>
      <c r="O22" s="43"/>
      <c r="P22" s="43"/>
      <c r="Q22" s="43"/>
      <c r="R22" s="44"/>
      <c r="S22" s="41" t="str">
        <f t="shared" si="0"/>
        <v/>
      </c>
      <c r="T22" s="41" t="str">
        <f t="shared" si="1"/>
        <v/>
      </c>
      <c r="U22" s="32"/>
      <c r="V22" s="37">
        <f t="shared" si="2"/>
        <v>0</v>
      </c>
      <c r="W22" s="61">
        <f t="shared" si="3"/>
        <v>0</v>
      </c>
      <c r="X22" s="32"/>
      <c r="Y22" s="32"/>
      <c r="Z22" s="32"/>
      <c r="AA22" s="32"/>
      <c r="AB22" s="32"/>
      <c r="AC22" s="32"/>
      <c r="AD22" s="32"/>
    </row>
    <row r="23" spans="1:30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42"/>
      <c r="O23" s="43"/>
      <c r="P23" s="43"/>
      <c r="Q23" s="43"/>
      <c r="R23" s="44"/>
      <c r="S23" s="41" t="str">
        <f t="shared" si="0"/>
        <v/>
      </c>
      <c r="T23" s="41" t="str">
        <f t="shared" si="1"/>
        <v/>
      </c>
      <c r="U23" s="32"/>
      <c r="V23" s="37">
        <f t="shared" si="2"/>
        <v>0</v>
      </c>
      <c r="W23" s="61">
        <f t="shared" si="3"/>
        <v>0</v>
      </c>
      <c r="X23" s="32"/>
      <c r="Y23" s="32"/>
      <c r="Z23" s="32"/>
      <c r="AA23" s="32"/>
      <c r="AB23" s="32"/>
      <c r="AC23" s="32"/>
      <c r="AD23" s="32"/>
    </row>
    <row r="24" spans="1:30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42"/>
      <c r="O24" s="43"/>
      <c r="P24" s="43"/>
      <c r="Q24" s="43"/>
      <c r="R24" s="44"/>
      <c r="S24" s="41" t="str">
        <f t="shared" si="0"/>
        <v/>
      </c>
      <c r="T24" s="41" t="str">
        <f t="shared" si="1"/>
        <v/>
      </c>
      <c r="U24" s="32"/>
      <c r="V24" s="37">
        <f t="shared" si="2"/>
        <v>0</v>
      </c>
      <c r="W24" s="61">
        <f t="shared" si="3"/>
        <v>0</v>
      </c>
      <c r="X24" s="32"/>
      <c r="Y24" s="32"/>
      <c r="Z24" s="32"/>
      <c r="AA24" s="32"/>
      <c r="AB24" s="32"/>
      <c r="AC24" s="32"/>
      <c r="AD24" s="32"/>
    </row>
    <row r="25" spans="1:30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42"/>
      <c r="O25" s="43"/>
      <c r="P25" s="43"/>
      <c r="Q25" s="43"/>
      <c r="R25" s="44"/>
      <c r="S25" s="41" t="str">
        <f t="shared" si="0"/>
        <v/>
      </c>
      <c r="T25" s="41" t="str">
        <f t="shared" si="1"/>
        <v/>
      </c>
      <c r="U25" s="32"/>
      <c r="V25" s="37">
        <f t="shared" si="2"/>
        <v>0</v>
      </c>
      <c r="W25" s="61">
        <f t="shared" si="3"/>
        <v>0</v>
      </c>
      <c r="X25" s="32"/>
      <c r="Y25" s="32"/>
      <c r="Z25" s="32"/>
      <c r="AA25" s="32"/>
      <c r="AB25" s="32"/>
      <c r="AC25" s="32"/>
      <c r="AD25" s="32"/>
    </row>
    <row r="26" spans="1:30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42"/>
      <c r="O26" s="43"/>
      <c r="P26" s="43"/>
      <c r="Q26" s="43"/>
      <c r="R26" s="44"/>
      <c r="S26" s="41" t="str">
        <f t="shared" si="0"/>
        <v/>
      </c>
      <c r="T26" s="41" t="str">
        <f t="shared" si="1"/>
        <v/>
      </c>
      <c r="U26" s="32"/>
      <c r="V26" s="37">
        <f t="shared" si="2"/>
        <v>0</v>
      </c>
      <c r="W26" s="61">
        <f t="shared" si="3"/>
        <v>0</v>
      </c>
      <c r="X26" s="32"/>
      <c r="Y26" s="32"/>
      <c r="Z26" s="32"/>
      <c r="AA26" s="32"/>
      <c r="AB26" s="32"/>
      <c r="AC26" s="32"/>
      <c r="AD26" s="32"/>
    </row>
    <row r="27" spans="1:30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42"/>
      <c r="O27" s="43"/>
      <c r="P27" s="43"/>
      <c r="Q27" s="43"/>
      <c r="R27" s="44"/>
      <c r="S27" s="41" t="str">
        <f t="shared" si="0"/>
        <v/>
      </c>
      <c r="T27" s="41" t="str">
        <f t="shared" si="1"/>
        <v/>
      </c>
      <c r="U27" s="32"/>
      <c r="V27" s="37">
        <f t="shared" si="2"/>
        <v>0</v>
      </c>
      <c r="W27" s="61">
        <f t="shared" si="3"/>
        <v>0</v>
      </c>
      <c r="X27" s="32"/>
      <c r="Y27" s="32"/>
      <c r="Z27" s="32"/>
      <c r="AA27" s="32"/>
      <c r="AB27" s="32"/>
      <c r="AC27" s="32"/>
      <c r="AD27" s="32"/>
    </row>
    <row r="28" spans="1:30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42"/>
      <c r="O28" s="43"/>
      <c r="P28" s="43"/>
      <c r="Q28" s="43"/>
      <c r="R28" s="44"/>
      <c r="S28" s="41" t="str">
        <f t="shared" si="0"/>
        <v/>
      </c>
      <c r="T28" s="41" t="str">
        <f t="shared" si="1"/>
        <v/>
      </c>
      <c r="U28" s="32"/>
      <c r="V28" s="37">
        <f t="shared" si="2"/>
        <v>0</v>
      </c>
      <c r="W28" s="61">
        <f t="shared" si="3"/>
        <v>0</v>
      </c>
      <c r="X28" s="32"/>
      <c r="Y28" s="32"/>
      <c r="Z28" s="32"/>
      <c r="AA28" s="32"/>
      <c r="AB28" s="32"/>
      <c r="AC28" s="32"/>
      <c r="AD28" s="32"/>
    </row>
    <row r="29" spans="1:30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42"/>
      <c r="O29" s="43"/>
      <c r="P29" s="43"/>
      <c r="Q29" s="43"/>
      <c r="R29" s="44"/>
      <c r="S29" s="41" t="str">
        <f t="shared" si="0"/>
        <v/>
      </c>
      <c r="T29" s="41" t="str">
        <f t="shared" si="1"/>
        <v/>
      </c>
      <c r="U29" s="32"/>
      <c r="V29" s="37">
        <f t="shared" si="2"/>
        <v>0</v>
      </c>
      <c r="W29" s="61">
        <f t="shared" si="3"/>
        <v>0</v>
      </c>
      <c r="X29" s="32"/>
      <c r="Y29" s="32"/>
      <c r="Z29" s="32"/>
      <c r="AA29" s="32"/>
      <c r="AB29" s="32"/>
      <c r="AC29" s="32"/>
      <c r="AD29" s="32"/>
    </row>
    <row r="30" spans="1:30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42"/>
      <c r="O30" s="43"/>
      <c r="P30" s="43"/>
      <c r="Q30" s="43"/>
      <c r="R30" s="44"/>
      <c r="S30" s="41" t="str">
        <f t="shared" si="0"/>
        <v/>
      </c>
      <c r="T30" s="41" t="str">
        <f t="shared" si="1"/>
        <v/>
      </c>
      <c r="U30" s="32"/>
      <c r="V30" s="37">
        <f t="shared" si="2"/>
        <v>0</v>
      </c>
      <c r="W30" s="61">
        <f t="shared" si="3"/>
        <v>0</v>
      </c>
      <c r="X30" s="32"/>
      <c r="Y30" s="32"/>
      <c r="Z30" s="32"/>
      <c r="AA30" s="32"/>
      <c r="AB30" s="32"/>
      <c r="AC30" s="32"/>
      <c r="AD30" s="32"/>
    </row>
    <row r="31" spans="1:30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42"/>
      <c r="O31" s="43"/>
      <c r="P31" s="43"/>
      <c r="Q31" s="43"/>
      <c r="R31" s="44"/>
      <c r="S31" s="41" t="str">
        <f t="shared" si="0"/>
        <v/>
      </c>
      <c r="T31" s="41" t="str">
        <f t="shared" si="1"/>
        <v/>
      </c>
      <c r="U31" s="32"/>
      <c r="V31" s="37">
        <f t="shared" si="2"/>
        <v>0</v>
      </c>
      <c r="W31" s="61">
        <f t="shared" si="3"/>
        <v>0</v>
      </c>
      <c r="X31" s="32"/>
      <c r="Y31" s="32"/>
      <c r="Z31" s="32"/>
      <c r="AA31" s="32"/>
      <c r="AB31" s="32"/>
      <c r="AC31" s="32"/>
      <c r="AD31" s="32"/>
    </row>
    <row r="32" spans="1:30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42"/>
      <c r="O32" s="43"/>
      <c r="P32" s="43"/>
      <c r="Q32" s="43"/>
      <c r="R32" s="44"/>
      <c r="S32" s="41" t="str">
        <f t="shared" si="0"/>
        <v/>
      </c>
      <c r="T32" s="41" t="str">
        <f t="shared" si="1"/>
        <v/>
      </c>
      <c r="U32" s="32"/>
      <c r="V32" s="37">
        <f t="shared" si="2"/>
        <v>0</v>
      </c>
      <c r="W32" s="61">
        <f t="shared" si="3"/>
        <v>0</v>
      </c>
      <c r="X32" s="32"/>
      <c r="Y32" s="32"/>
      <c r="Z32" s="32"/>
      <c r="AA32" s="32"/>
      <c r="AB32" s="32"/>
      <c r="AC32" s="32"/>
      <c r="AD32" s="32"/>
    </row>
    <row r="33" spans="1:30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42"/>
      <c r="O33" s="43"/>
      <c r="P33" s="43"/>
      <c r="Q33" s="43"/>
      <c r="R33" s="44"/>
      <c r="S33" s="41" t="str">
        <f t="shared" si="0"/>
        <v/>
      </c>
      <c r="T33" s="41" t="str">
        <f t="shared" si="1"/>
        <v/>
      </c>
      <c r="U33" s="32"/>
      <c r="V33" s="37">
        <f t="shared" si="2"/>
        <v>0</v>
      </c>
      <c r="W33" s="61">
        <f t="shared" si="3"/>
        <v>0</v>
      </c>
      <c r="X33" s="32"/>
      <c r="Y33" s="32"/>
      <c r="Z33" s="32"/>
      <c r="AA33" s="32"/>
      <c r="AB33" s="32"/>
      <c r="AC33" s="32"/>
      <c r="AD33" s="32"/>
    </row>
    <row r="34" spans="1:30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42"/>
      <c r="O34" s="43"/>
      <c r="P34" s="43"/>
      <c r="Q34" s="43"/>
      <c r="R34" s="44"/>
      <c r="S34" s="41" t="str">
        <f t="shared" si="0"/>
        <v/>
      </c>
      <c r="T34" s="41" t="str">
        <f t="shared" si="1"/>
        <v/>
      </c>
      <c r="U34" s="32"/>
      <c r="V34" s="37">
        <f t="shared" si="2"/>
        <v>0</v>
      </c>
      <c r="W34" s="61">
        <f t="shared" si="3"/>
        <v>0</v>
      </c>
      <c r="X34" s="32"/>
      <c r="Y34" s="32"/>
      <c r="Z34" s="32"/>
      <c r="AA34" s="32"/>
      <c r="AB34" s="32"/>
      <c r="AC34" s="32"/>
      <c r="AD34" s="32"/>
    </row>
    <row r="35" spans="1:30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42"/>
      <c r="O35" s="43"/>
      <c r="P35" s="43"/>
      <c r="Q35" s="43"/>
      <c r="R35" s="44"/>
      <c r="S35" s="41" t="str">
        <f t="shared" si="0"/>
        <v/>
      </c>
      <c r="T35" s="41" t="str">
        <f t="shared" si="1"/>
        <v/>
      </c>
      <c r="U35" s="32"/>
      <c r="V35" s="37">
        <f t="shared" si="2"/>
        <v>0</v>
      </c>
      <c r="W35" s="61">
        <f t="shared" si="3"/>
        <v>0</v>
      </c>
      <c r="X35" s="32"/>
      <c r="Y35" s="32"/>
      <c r="Z35" s="32"/>
      <c r="AA35" s="32"/>
      <c r="AB35" s="32"/>
      <c r="AC35" s="32"/>
      <c r="AD35" s="32"/>
    </row>
    <row r="36" spans="1:30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42"/>
      <c r="O36" s="43"/>
      <c r="P36" s="43"/>
      <c r="Q36" s="43"/>
      <c r="R36" s="44"/>
      <c r="S36" s="41" t="str">
        <f t="shared" si="0"/>
        <v/>
      </c>
      <c r="T36" s="41" t="str">
        <f t="shared" si="1"/>
        <v/>
      </c>
      <c r="U36" s="32"/>
      <c r="V36" s="37">
        <f t="shared" si="2"/>
        <v>0</v>
      </c>
      <c r="W36" s="61">
        <f t="shared" si="3"/>
        <v>0</v>
      </c>
      <c r="X36" s="32"/>
      <c r="Y36" s="32"/>
      <c r="Z36" s="32"/>
      <c r="AA36" s="32"/>
      <c r="AB36" s="32"/>
      <c r="AC36" s="32"/>
      <c r="AD36" s="32"/>
    </row>
    <row r="37" spans="1:30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42"/>
      <c r="O37" s="43"/>
      <c r="P37" s="43"/>
      <c r="Q37" s="43"/>
      <c r="R37" s="44"/>
      <c r="S37" s="41" t="str">
        <f t="shared" si="0"/>
        <v/>
      </c>
      <c r="T37" s="41" t="str">
        <f t="shared" si="1"/>
        <v/>
      </c>
      <c r="U37" s="32"/>
      <c r="V37" s="37">
        <f t="shared" si="2"/>
        <v>0</v>
      </c>
      <c r="W37" s="61">
        <f t="shared" si="3"/>
        <v>0</v>
      </c>
      <c r="X37" s="32"/>
      <c r="Y37" s="32"/>
      <c r="Z37" s="32"/>
      <c r="AA37" s="32"/>
      <c r="AB37" s="32"/>
      <c r="AC37" s="32"/>
      <c r="AD37" s="32"/>
    </row>
    <row r="38" spans="1:30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42"/>
      <c r="O38" s="43"/>
      <c r="P38" s="43"/>
      <c r="Q38" s="43"/>
      <c r="R38" s="44"/>
      <c r="S38" s="41" t="str">
        <f t="shared" si="0"/>
        <v/>
      </c>
      <c r="T38" s="41" t="str">
        <f t="shared" si="1"/>
        <v/>
      </c>
      <c r="U38" s="32"/>
      <c r="V38" s="37">
        <f t="shared" si="2"/>
        <v>0</v>
      </c>
      <c r="W38" s="61">
        <f t="shared" si="3"/>
        <v>0</v>
      </c>
      <c r="X38" s="32"/>
      <c r="Y38" s="32"/>
      <c r="Z38" s="32"/>
      <c r="AA38" s="32"/>
      <c r="AB38" s="32"/>
      <c r="AC38" s="32"/>
      <c r="AD38" s="32"/>
    </row>
    <row r="39" spans="1:30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42"/>
      <c r="O39" s="43"/>
      <c r="P39" s="43"/>
      <c r="Q39" s="43"/>
      <c r="R39" s="44"/>
      <c r="S39" s="41" t="str">
        <f t="shared" si="0"/>
        <v/>
      </c>
      <c r="T39" s="41" t="str">
        <f t="shared" si="1"/>
        <v/>
      </c>
      <c r="U39" s="32"/>
      <c r="V39" s="37">
        <f t="shared" si="2"/>
        <v>0</v>
      </c>
      <c r="W39" s="61">
        <f t="shared" si="3"/>
        <v>0</v>
      </c>
      <c r="X39" s="32"/>
      <c r="Y39" s="32"/>
      <c r="Z39" s="32"/>
      <c r="AA39" s="32"/>
      <c r="AB39" s="32"/>
      <c r="AC39" s="32"/>
      <c r="AD39" s="32"/>
    </row>
    <row r="40" spans="1:30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42"/>
      <c r="O40" s="43"/>
      <c r="P40" s="43"/>
      <c r="Q40" s="43"/>
      <c r="R40" s="44"/>
      <c r="S40" s="41" t="str">
        <f t="shared" si="0"/>
        <v/>
      </c>
      <c r="T40" s="41" t="str">
        <f t="shared" si="1"/>
        <v/>
      </c>
      <c r="U40" s="32"/>
      <c r="V40" s="37">
        <f t="shared" si="2"/>
        <v>0</v>
      </c>
      <c r="W40" s="61">
        <f t="shared" si="3"/>
        <v>0</v>
      </c>
      <c r="X40" s="32"/>
      <c r="Y40" s="32"/>
      <c r="Z40" s="32"/>
      <c r="AA40" s="32"/>
      <c r="AB40" s="32"/>
      <c r="AC40" s="32"/>
      <c r="AD40" s="32"/>
    </row>
    <row r="41" spans="1:30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42"/>
      <c r="O41" s="43"/>
      <c r="P41" s="43"/>
      <c r="Q41" s="43"/>
      <c r="R41" s="44"/>
      <c r="S41" s="41" t="str">
        <f t="shared" si="0"/>
        <v/>
      </c>
      <c r="T41" s="41" t="str">
        <f t="shared" si="1"/>
        <v/>
      </c>
      <c r="U41" s="32"/>
      <c r="V41" s="37">
        <f t="shared" si="2"/>
        <v>0</v>
      </c>
      <c r="W41" s="61">
        <f t="shared" si="3"/>
        <v>0</v>
      </c>
      <c r="X41" s="32"/>
      <c r="Y41" s="32"/>
      <c r="Z41" s="32"/>
      <c r="AA41" s="32"/>
      <c r="AB41" s="32"/>
      <c r="AC41" s="32"/>
      <c r="AD41" s="32"/>
    </row>
    <row r="42" spans="1:30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IF(X2=0,"",X2)</f>
        <v/>
      </c>
      <c r="J42" s="210"/>
      <c r="K42" s="210"/>
      <c r="L42" s="210"/>
      <c r="M42" s="210"/>
      <c r="N42" s="214" t="s">
        <v>29</v>
      </c>
      <c r="O42" s="214"/>
      <c r="P42" s="214"/>
      <c r="Q42" s="214"/>
      <c r="R42" s="214"/>
      <c r="S42" s="215" t="str">
        <f>IF(X4="-","-",X4)</f>
        <v>-</v>
      </c>
      <c r="T42" s="210"/>
      <c r="U42" s="33"/>
      <c r="V42" s="62"/>
      <c r="W42" s="63"/>
      <c r="X42" s="33"/>
      <c r="Y42" s="33"/>
      <c r="Z42" s="33"/>
      <c r="AA42" s="33"/>
      <c r="AB42" s="33"/>
      <c r="AC42" s="33"/>
      <c r="AD42" s="33"/>
    </row>
    <row r="43" spans="1:30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IF(X3="-","",X3)</f>
        <v/>
      </c>
      <c r="J43" s="217"/>
      <c r="K43" s="217"/>
      <c r="L43" s="217"/>
      <c r="M43" s="217"/>
      <c r="N43" s="211" t="s">
        <v>2</v>
      </c>
      <c r="O43" s="211"/>
      <c r="P43" s="211"/>
      <c r="Q43" s="211"/>
      <c r="R43" s="211"/>
      <c r="S43" s="212" t="str">
        <f>IF(S42="-","-",IF(S42&gt;=0.9,5,IF(S42&gt;=0.75,4,IF(S42&gt;=0.6,3,IF(S42&gt;=0.5,2,1)))))</f>
        <v>-</v>
      </c>
      <c r="T43" s="212"/>
      <c r="U43" s="33"/>
      <c r="V43" s="62"/>
      <c r="W43" s="63"/>
      <c r="X43" s="33"/>
      <c r="Y43" s="33"/>
      <c r="Z43" s="33"/>
      <c r="AA43" s="33"/>
      <c r="AB43" s="33"/>
      <c r="AC43" s="33"/>
      <c r="AD43" s="33"/>
    </row>
    <row r="44" spans="1:30" s="5" customFormat="1" ht="22.5" customHeight="1">
      <c r="A44" s="33"/>
      <c r="B44" s="214" t="s">
        <v>37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0" t="str">
        <f>IF(S43="-","-",IF(S43=5,"ดีเยี่ยม",IF(S43=4,"ดีมาก",IF(S43=3,"ดี",IF(S43=2,"พอใช้","ปรับปรุง")))))</f>
        <v>-</v>
      </c>
      <c r="T44" s="210"/>
      <c r="U44" s="33"/>
      <c r="V44" s="62"/>
      <c r="W44" s="63"/>
      <c r="X44" s="33"/>
      <c r="Y44" s="33"/>
      <c r="Z44" s="33"/>
      <c r="AA44" s="33"/>
      <c r="AB44" s="33"/>
      <c r="AC44" s="33"/>
      <c r="AD44" s="33"/>
    </row>
    <row r="45" spans="1:30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3"/>
      <c r="X45" s="33"/>
      <c r="Y45" s="33"/>
      <c r="Z45" s="33"/>
      <c r="AA45" s="33"/>
      <c r="AB45" s="33"/>
      <c r="AC45" s="33"/>
      <c r="AD45" s="33"/>
    </row>
    <row r="46" spans="1:30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7" t="s">
        <v>30</v>
      </c>
      <c r="T46" s="54">
        <f>COUNTIF(S7:S41,5)</f>
        <v>0</v>
      </c>
      <c r="U46" s="31" t="s">
        <v>27</v>
      </c>
    </row>
    <row r="47" spans="1:3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7" t="s">
        <v>31</v>
      </c>
      <c r="T47" s="54">
        <f>COUNTIF(S7:S41,4)</f>
        <v>0</v>
      </c>
      <c r="U47" s="31" t="s">
        <v>27</v>
      </c>
    </row>
    <row r="48" spans="1:30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7" t="s">
        <v>32</v>
      </c>
      <c r="T48" s="54">
        <f>COUNTIF(S7:S41,3)</f>
        <v>0</v>
      </c>
      <c r="U48" s="31" t="s">
        <v>27</v>
      </c>
    </row>
    <row r="49" spans="2:21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7" t="s">
        <v>33</v>
      </c>
      <c r="T49" s="54">
        <f>COUNTIF(S7:S41,2)</f>
        <v>0</v>
      </c>
      <c r="U49" s="31" t="s">
        <v>27</v>
      </c>
    </row>
    <row r="50" spans="2:21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7" t="s">
        <v>34</v>
      </c>
      <c r="T50" s="54">
        <f>COUNTIF(S7:S41,1)</f>
        <v>0</v>
      </c>
      <c r="U50" s="31" t="s">
        <v>27</v>
      </c>
    </row>
    <row r="51" spans="2:2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7" t="s">
        <v>85</v>
      </c>
      <c r="T51" s="55">
        <f>SUM(T46:T50)</f>
        <v>0</v>
      </c>
      <c r="U51" s="31" t="s">
        <v>27</v>
      </c>
    </row>
    <row r="52" spans="2:2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2:2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2:2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2:2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2:2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2:2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2:20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2:20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2:20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2:20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2:20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2:20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2:20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2:20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2:20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</sheetData>
  <sheetProtection password="CF17" sheet="1" objects="1" scenarios="1" selectLockedCells="1"/>
  <mergeCells count="19">
    <mergeCell ref="C5:C6"/>
    <mergeCell ref="S44:T44"/>
    <mergeCell ref="B44:R44"/>
    <mergeCell ref="B2:T2"/>
    <mergeCell ref="C4:T4"/>
    <mergeCell ref="I42:M42"/>
    <mergeCell ref="N43:R43"/>
    <mergeCell ref="S43:T43"/>
    <mergeCell ref="B5:B6"/>
    <mergeCell ref="B42:H42"/>
    <mergeCell ref="N42:R42"/>
    <mergeCell ref="S42:T42"/>
    <mergeCell ref="B43:H43"/>
    <mergeCell ref="I43:M43"/>
    <mergeCell ref="S5:S6"/>
    <mergeCell ref="T5:T6"/>
    <mergeCell ref="D5:H5"/>
    <mergeCell ref="I5:M5"/>
    <mergeCell ref="N5:R5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7:O41 E7:E41 J7:J4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7:N41 D7:D41 I7:I4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7:P41 F7:F41 K7:K4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7:Q41 G7:G41 L7:L4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7:R41 H7:H41 M7:M4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5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มาตรฐานด้านการสร้างสังคมแห่งการเรียนรู้  "&amp;" ปีการศึกษา "&amp;บันทึกข้อความ!Q9</f>
        <v>การประเมินคุณภาพตามมาตรฐานการศึกษาขั้นพื้นฐาน : มาตรฐานด้านการสร้างสังคมแห่งการเรียนรู้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360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22.5" customHeight="1">
      <c r="A5" s="30"/>
      <c r="C5" s="230" t="s">
        <v>367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80.25" customHeight="1">
      <c r="A9" s="32"/>
      <c r="B9" s="180">
        <v>1</v>
      </c>
      <c r="C9" s="181" t="s">
        <v>368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60" customHeight="1">
      <c r="A10" s="32"/>
      <c r="B10" s="180">
        <v>2</v>
      </c>
      <c r="C10" s="181" t="s">
        <v>369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101.25" customHeight="1">
      <c r="A11" s="32"/>
      <c r="B11" s="180">
        <v>3</v>
      </c>
      <c r="C11" s="181" t="s">
        <v>370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59.25" customHeight="1">
      <c r="A12" s="32"/>
      <c r="B12" s="180">
        <v>4</v>
      </c>
      <c r="C12" s="181" t="s">
        <v>371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2.75" customHeight="1">
      <c r="A13" s="32"/>
      <c r="B13" s="180">
        <v>5</v>
      </c>
      <c r="C13" s="181" t="s">
        <v>372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18.7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18.7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18.7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IF(I16="","",IF(I16&gt;=5,5,IF(I16&gt;=4,4,IF(I16&gt;=3,3,IF(I16&gt;=2,2,IF(I16&gt;=1,1))))))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18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N17:AB17"/>
    <mergeCell ref="AC17:AD17"/>
    <mergeCell ref="S14:AB14"/>
    <mergeCell ref="AC14:AD14"/>
    <mergeCell ref="N15:AB15"/>
    <mergeCell ref="AC15:AD15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3 W9:W13 AB9:AB13 H9:H13 M9:M13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3 V9:V13 L9:L13 G9:G13 AA9:AA13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3 U9:U13 K9:K13 F9:F13 Z9:Z13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3 S9:S13 I9:I13 D9:D13 X9:X13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3 T9:T13 J9:J13 E9:E13 Y9:Y13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3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มาตรฐานด้านอัตลักษณ์ของสถานศึกษา   "&amp;" ปีการศึกษา "&amp;บันทึกข้อความ!Q9</f>
        <v>การประเมินคุณภาพตามมาตรฐานการศึกษาขั้นพื้นฐาน : มาตรฐานด้านอัตลักษณ์ของสถานศึกษา 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373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3.75" customHeight="1">
      <c r="A5" s="30"/>
      <c r="C5" s="230" t="s">
        <v>374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80.25" customHeight="1">
      <c r="A9" s="32"/>
      <c r="B9" s="180">
        <v>1</v>
      </c>
      <c r="C9" s="181" t="s">
        <v>379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60" customHeight="1">
      <c r="A10" s="32"/>
      <c r="B10" s="180">
        <v>2</v>
      </c>
      <c r="C10" s="181" t="s">
        <v>375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4.25" customHeight="1">
      <c r="A11" s="32"/>
      <c r="B11" s="180">
        <v>3</v>
      </c>
      <c r="C11" s="181" t="s">
        <v>376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2.75" customHeight="1">
      <c r="A12" s="32"/>
      <c r="B12" s="180">
        <v>4</v>
      </c>
      <c r="C12" s="181" t="s">
        <v>377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61.5" customHeight="1">
      <c r="A13" s="32"/>
      <c r="B13" s="180">
        <v>5</v>
      </c>
      <c r="C13" s="181" t="s">
        <v>378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18.7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18.7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18.7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IF(I16="","",IF(I16&gt;=3,5,IF(I16&gt;=2.4,4,IF(I16&gt;=1.8,3,IF(I16&gt;=1.2,2,IF(I16&gt;=0.6,1))))))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18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N17:AB17"/>
    <mergeCell ref="AC17:AD17"/>
    <mergeCell ref="S14:AB14"/>
    <mergeCell ref="AC14:AD14"/>
    <mergeCell ref="N15:AB15"/>
    <mergeCell ref="AC15:AD15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3 T9:T13 J9:J13 E9:E13 Y9:Y13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3 S9:S13 I9:I13 D9:D13 X9:X13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3 U9:U13 K9:K13 F9:F13 Z9:Z13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3 V9:V13 L9:L13 G9:G13 AA9:AA13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3 W9:W13 AB9:AB13 H9:H13 M9:M13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topLeftCell="A5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มาตรฐานด้านอัตลักษณ์ของสถานศึกษา   "&amp;" ปีการศึกษา "&amp;บันทึกข้อความ!Q9</f>
        <v>การประเมินคุณภาพตามมาตรฐานการศึกษาขั้นพื้นฐาน : มาตรฐานด้านอัตลักษณ์ของสถานศึกษา 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373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3.75" customHeight="1">
      <c r="A5" s="30"/>
      <c r="C5" s="230" t="s">
        <v>380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80.25" customHeight="1">
      <c r="A9" s="32"/>
      <c r="B9" s="3">
        <v>1</v>
      </c>
      <c r="C9" s="181" t="s">
        <v>381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6.5" customHeight="1">
      <c r="A10" s="32"/>
      <c r="B10" s="180"/>
      <c r="C10" s="181"/>
      <c r="D10" s="196"/>
      <c r="E10" s="197"/>
      <c r="F10" s="197"/>
      <c r="G10" s="197"/>
      <c r="H10" s="198"/>
      <c r="I10" s="196"/>
      <c r="J10" s="197"/>
      <c r="K10" s="197"/>
      <c r="L10" s="197"/>
      <c r="M10" s="198"/>
      <c r="N10" s="196"/>
      <c r="O10" s="197"/>
      <c r="P10" s="197"/>
      <c r="Q10" s="197"/>
      <c r="R10" s="198"/>
      <c r="S10" s="196"/>
      <c r="T10" s="197"/>
      <c r="U10" s="197"/>
      <c r="V10" s="197"/>
      <c r="W10" s="198"/>
      <c r="X10" s="196"/>
      <c r="Y10" s="197"/>
      <c r="Z10" s="197"/>
      <c r="AA10" s="197"/>
      <c r="AB10" s="198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46.5" customHeight="1">
      <c r="A11" s="32"/>
      <c r="B11" s="180"/>
      <c r="C11" s="181"/>
      <c r="D11" s="196"/>
      <c r="E11" s="197"/>
      <c r="F11" s="197"/>
      <c r="G11" s="197"/>
      <c r="H11" s="198"/>
      <c r="I11" s="196"/>
      <c r="J11" s="197"/>
      <c r="K11" s="197"/>
      <c r="L11" s="197"/>
      <c r="M11" s="198"/>
      <c r="N11" s="196"/>
      <c r="O11" s="197"/>
      <c r="P11" s="197"/>
      <c r="Q11" s="197"/>
      <c r="R11" s="198"/>
      <c r="S11" s="196"/>
      <c r="T11" s="197"/>
      <c r="U11" s="197"/>
      <c r="V11" s="197"/>
      <c r="W11" s="198"/>
      <c r="X11" s="196"/>
      <c r="Y11" s="197"/>
      <c r="Z11" s="197"/>
      <c r="AA11" s="197"/>
      <c r="AB11" s="198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6.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6.5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18.7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18.7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18.7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IF(I16="","",IF(I16&gt;=2,5,IF(I16&gt;=1.6,4,IF(I16&gt;=1.2,3,IF(I16&gt;=0.8,2,IF(I16&gt;=0.4,1))))))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18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N17:AB17"/>
    <mergeCell ref="AC17:AD17"/>
    <mergeCell ref="S14:AB14"/>
    <mergeCell ref="AC14:AD14"/>
    <mergeCell ref="N15:AB15"/>
    <mergeCell ref="AC15:AD15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3 W9:W13 AB9:AB13 H9:H13 M9:M13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3 V9:V13 L9:L13 G9:G13 AA9:AA13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3 U9:U13 K9:K13 F9:F13 Z9:Z13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3 S9:S13 I9:I13 D9:D13 X9:X13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3 T9:T13 J9:J13 E9:E13 Y9:Y13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N50"/>
  <sheetViews>
    <sheetView showRowColHeaders="0" topLeftCell="A4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3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มาตรฐานด้านมาตรการส่งเสริม   "&amp;" ปีการศึกษา "&amp;บันทึกข้อความ!Q9</f>
        <v>การประเมินคุณภาพตามมาตรฐานการศึกษาขั้นพื้นฐาน : มาตรฐานด้านมาตรการส่งเสริม 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SUM(AD21:AD23)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19.5" customHeight="1">
      <c r="A4" s="30"/>
      <c r="B4" s="23" t="s">
        <v>382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25.5" customHeight="1">
      <c r="A5" s="30"/>
      <c r="C5" s="230" t="s">
        <v>383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58.5" customHeight="1">
      <c r="A9" s="32"/>
      <c r="B9" s="180">
        <v>1</v>
      </c>
      <c r="C9" s="181" t="s">
        <v>384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2" si="0">SUM(D9:AB9)</f>
        <v>0</v>
      </c>
      <c r="AG9" s="61" t="e">
        <f t="shared" ref="AG9:AG12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1.25" customHeight="1">
      <c r="A10" s="32"/>
      <c r="B10" s="180">
        <v>2</v>
      </c>
      <c r="C10" s="181" t="s">
        <v>385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2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2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59.25" customHeight="1">
      <c r="A11" s="32"/>
      <c r="B11" s="180">
        <v>3</v>
      </c>
      <c r="C11" s="181" t="s">
        <v>386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2.75" customHeight="1">
      <c r="A12" s="32"/>
      <c r="B12" s="180">
        <v>4</v>
      </c>
      <c r="C12" s="181" t="s">
        <v>387</v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2"/>
      <c r="Y12" s="43"/>
      <c r="Z12" s="43"/>
      <c r="AA12" s="43"/>
      <c r="AB12" s="44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2" customHeight="1">
      <c r="A13" s="32"/>
      <c r="B13" s="180">
        <v>5</v>
      </c>
      <c r="C13" s="181" t="s">
        <v>388</v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2"/>
      <c r="T13" s="43"/>
      <c r="U13" s="43"/>
      <c r="V13" s="43"/>
      <c r="W13" s="44"/>
      <c r="X13" s="42"/>
      <c r="Y13" s="43"/>
      <c r="Z13" s="43"/>
      <c r="AA13" s="43"/>
      <c r="AB13" s="44"/>
      <c r="AC13" s="182"/>
      <c r="AD13" s="41"/>
      <c r="AE13" s="63" t="str">
        <f t="shared" ref="AE13:AE15" si="6">IF(AH13=0,"",AF13/AH13)</f>
        <v/>
      </c>
      <c r="AF13" s="37">
        <f t="shared" ref="AF13:AF15" si="7">SUM(D13:AB13)</f>
        <v>0</v>
      </c>
      <c r="AG13" s="61" t="e">
        <f t="shared" ref="AG13:AG15" si="8">AF13*100/$AF$8</f>
        <v>#DIV/0!</v>
      </c>
      <c r="AH13" s="37">
        <f t="shared" ref="AH13:AH15" si="9">COUNT(D13:AB13)</f>
        <v>0</v>
      </c>
      <c r="AI13" s="32"/>
      <c r="AJ13" s="32"/>
      <c r="AK13" s="32"/>
      <c r="AL13" s="32"/>
      <c r="AM13" s="32"/>
      <c r="AN13" s="32"/>
    </row>
    <row r="14" spans="1:40" s="4" customFormat="1" ht="38.25" customHeight="1">
      <c r="A14" s="32"/>
      <c r="B14" s="180">
        <v>6</v>
      </c>
      <c r="C14" s="181" t="s">
        <v>389</v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2"/>
      <c r="T14" s="43"/>
      <c r="U14" s="43"/>
      <c r="V14" s="43"/>
      <c r="W14" s="44"/>
      <c r="X14" s="42"/>
      <c r="Y14" s="43"/>
      <c r="Z14" s="43"/>
      <c r="AA14" s="43"/>
      <c r="AB14" s="44"/>
      <c r="AC14" s="182"/>
      <c r="AD14" s="41"/>
      <c r="AE14" s="63" t="str">
        <f t="shared" si="6"/>
        <v/>
      </c>
      <c r="AF14" s="37">
        <f t="shared" si="7"/>
        <v>0</v>
      </c>
      <c r="AG14" s="61" t="e">
        <f t="shared" si="8"/>
        <v>#DIV/0!</v>
      </c>
      <c r="AH14" s="37">
        <f t="shared" si="9"/>
        <v>0</v>
      </c>
      <c r="AI14" s="32"/>
      <c r="AJ14" s="32"/>
      <c r="AK14" s="32"/>
      <c r="AL14" s="32"/>
      <c r="AM14" s="32"/>
      <c r="AN14" s="32"/>
    </row>
    <row r="15" spans="1:40" s="4" customFormat="1" ht="62.25" customHeight="1">
      <c r="A15" s="32"/>
      <c r="B15" s="180">
        <v>7</v>
      </c>
      <c r="C15" s="181" t="s">
        <v>390</v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2"/>
      <c r="T15" s="43"/>
      <c r="U15" s="43"/>
      <c r="V15" s="43"/>
      <c r="W15" s="44"/>
      <c r="X15" s="42"/>
      <c r="Y15" s="43"/>
      <c r="Z15" s="43"/>
      <c r="AA15" s="43"/>
      <c r="AB15" s="44"/>
      <c r="AC15" s="182"/>
      <c r="AD15" s="41"/>
      <c r="AE15" s="63" t="str">
        <f t="shared" si="6"/>
        <v/>
      </c>
      <c r="AF15" s="37">
        <f t="shared" si="7"/>
        <v>0</v>
      </c>
      <c r="AG15" s="61" t="e">
        <f t="shared" si="8"/>
        <v>#DIV/0!</v>
      </c>
      <c r="AH15" s="37">
        <f t="shared" si="9"/>
        <v>0</v>
      </c>
      <c r="AI15" s="32"/>
      <c r="AJ15" s="32"/>
      <c r="AK15" s="32"/>
      <c r="AL15" s="32"/>
      <c r="AM15" s="32"/>
      <c r="AN15" s="32"/>
    </row>
    <row r="16" spans="1:40" s="4" customFormat="1" ht="18.75" customHeight="1">
      <c r="A16" s="32"/>
      <c r="B16" s="183"/>
      <c r="C16" s="184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247" t="s">
        <v>213</v>
      </c>
      <c r="T16" s="247"/>
      <c r="U16" s="247"/>
      <c r="V16" s="247"/>
      <c r="W16" s="247"/>
      <c r="X16" s="247"/>
      <c r="Y16" s="247"/>
      <c r="Z16" s="247"/>
      <c r="AA16" s="247"/>
      <c r="AB16" s="248"/>
      <c r="AC16" s="249" t="str">
        <f>IF(AC9="","",AVERAGE(AC9:AC15))</f>
        <v/>
      </c>
      <c r="AD16" s="250"/>
      <c r="AE16" s="32"/>
      <c r="AF16" s="186" t="s">
        <v>217</v>
      </c>
      <c r="AG16" s="187" t="e">
        <f>AVERAGE(AC9:AC15)</f>
        <v>#DIV/0!</v>
      </c>
      <c r="AH16" s="32"/>
      <c r="AI16" s="32"/>
      <c r="AJ16" s="32"/>
      <c r="AK16" s="32"/>
      <c r="AL16" s="32"/>
      <c r="AM16" s="32"/>
      <c r="AN16" s="32"/>
    </row>
    <row r="17" spans="1:40" s="5" customFormat="1" ht="18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204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51" t="str">
        <f>IF(AC16="","",IF(AC16&gt;=4.5,5,IF(AC16&gt;=3.75,4,IF(AC16&gt;=3,3,IF(AC16&gt;=2.5,2,1)))))</f>
        <v/>
      </c>
      <c r="AD17" s="252"/>
      <c r="AE17" s="33"/>
      <c r="AF17" s="186" t="s">
        <v>204</v>
      </c>
      <c r="AG17" s="188" t="e">
        <f>IF(AG16="","",IF(AG16&gt;=4.5,5,IF(AG16&gt;=3.75,4,IF(AG16&gt;=3,3,IF(AG16&gt;=2.5,2,1)))))</f>
        <v>#DIV/0!</v>
      </c>
      <c r="AH17" s="189"/>
      <c r="AI17" s="33"/>
      <c r="AJ17" s="33"/>
      <c r="AK17" s="33"/>
      <c r="AL17" s="33"/>
      <c r="AM17" s="33"/>
      <c r="AN17" s="33"/>
    </row>
    <row r="18" spans="1:40" s="5" customFormat="1" ht="18.75" customHeight="1">
      <c r="A18" s="33"/>
      <c r="B18" s="190"/>
      <c r="C18" s="240" t="s">
        <v>205</v>
      </c>
      <c r="D18" s="240"/>
      <c r="E18" s="240"/>
      <c r="F18" s="240"/>
      <c r="G18" s="240"/>
      <c r="H18" s="233"/>
      <c r="I18" s="241" t="str">
        <f>IF(AC17="","",AC17*AH2/5)</f>
        <v/>
      </c>
      <c r="J18" s="242"/>
      <c r="K18" s="242"/>
      <c r="L18" s="242"/>
      <c r="M18" s="243"/>
      <c r="N18" s="244" t="s">
        <v>214</v>
      </c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33"/>
      <c r="AC18" s="212" t="str">
        <f>IF(I18="","",IF(I18&gt;=3,5,IF(I18&gt;=2.4,4,IF(I18&gt;=1.8,3,IF(I18&gt;=1.2,2,IF(I18&gt;=0.6,1))))))</f>
        <v/>
      </c>
      <c r="AD18" s="212"/>
      <c r="AE18" s="33"/>
      <c r="AF18" s="186" t="s">
        <v>205</v>
      </c>
      <c r="AG18" s="187" t="e">
        <f>IF(AG17="-","-",AG17*AH2/5)</f>
        <v>#DIV/0!</v>
      </c>
      <c r="AH18" s="33"/>
      <c r="AI18" s="33"/>
      <c r="AJ18" s="33"/>
      <c r="AK18" s="33"/>
      <c r="AL18" s="33"/>
      <c r="AM18" s="33"/>
      <c r="AN18" s="33"/>
    </row>
    <row r="19" spans="1:40" s="5" customFormat="1" ht="18.75" customHeight="1">
      <c r="A19" s="33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246" t="s">
        <v>229</v>
      </c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35"/>
      <c r="AC19" s="210" t="str">
        <f>IF(AC18="","",IF(AC18=5,"ดีเยี่ยม",IF(AC18=4,"ดีมาก",IF(AC18=3,"ดี",IF(AC18=2,"พอใช้","ปรับปรุง")))))</f>
        <v/>
      </c>
      <c r="AD19" s="210"/>
      <c r="AE19" s="33"/>
      <c r="AF19" s="186" t="s">
        <v>214</v>
      </c>
      <c r="AG19" s="191" t="e">
        <f>IF(AG18=0,"-",IF(AG18=3,5,IF(AG18=2.4,4,IF(AG18=1.8,3,IF(AG18=1.2,2,IF(AG18=0.6,1))))))</f>
        <v>#DIV/0!</v>
      </c>
      <c r="AH19" s="33"/>
      <c r="AI19" s="33"/>
      <c r="AJ19" s="33"/>
      <c r="AK19" s="33"/>
      <c r="AL19" s="33"/>
      <c r="AM19" s="33"/>
      <c r="AN19" s="33"/>
    </row>
    <row r="20" spans="1:40" s="5" customFormat="1" ht="15.7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6"/>
      <c r="AG20" s="33"/>
      <c r="AH20" s="33"/>
      <c r="AI20" s="33"/>
      <c r="AJ20" s="33"/>
      <c r="AK20" s="33"/>
      <c r="AL20" s="33"/>
      <c r="AM20" s="33"/>
      <c r="AN20" s="33"/>
    </row>
    <row r="21" spans="1:40">
      <c r="B21" s="31"/>
      <c r="C21" s="193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218</v>
      </c>
      <c r="AD21" s="54">
        <f>COUNTIF(AC9:AC15,5)</f>
        <v>0</v>
      </c>
      <c r="AE21" s="31" t="s">
        <v>203</v>
      </c>
    </row>
    <row r="22" spans="1:40">
      <c r="B22" s="192" t="s">
        <v>219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220</v>
      </c>
      <c r="AD22" s="54">
        <f>COUNTIF(AC9:AC15,4)</f>
        <v>0</v>
      </c>
      <c r="AE22" s="31" t="s">
        <v>203</v>
      </c>
    </row>
    <row r="23" spans="1:40">
      <c r="B23" s="31" t="s">
        <v>221</v>
      </c>
      <c r="C23" s="192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222</v>
      </c>
      <c r="AD23" s="54">
        <f>COUNTIF(AC9:AC15,3)</f>
        <v>0</v>
      </c>
      <c r="AE23" s="31" t="s">
        <v>203</v>
      </c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223</v>
      </c>
      <c r="AD24" s="54">
        <f>COUNTIF(AC9:AC15,2)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7" t="s">
        <v>224</v>
      </c>
      <c r="AD25" s="54">
        <f>COUNTIF(AC9:AC15,1)</f>
        <v>0</v>
      </c>
      <c r="AE25" s="31" t="s">
        <v>203</v>
      </c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47" t="s">
        <v>225</v>
      </c>
      <c r="AD26" s="55">
        <f>SUM(AD21:AD25)</f>
        <v>0</v>
      </c>
      <c r="AE26" s="31" t="s">
        <v>203</v>
      </c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4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31"/>
      <c r="AM38" s="31"/>
      <c r="AN38" s="31"/>
    </row>
    <row r="39" spans="1:40" s="34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31"/>
      <c r="AM39" s="31"/>
      <c r="AN39" s="31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  <row r="49" spans="32:32" s="31" customFormat="1">
      <c r="AF49" s="34"/>
    </row>
    <row r="50" spans="32:32" s="31" customFormat="1">
      <c r="AF50" s="34"/>
    </row>
  </sheetData>
  <sheetProtection password="CF17" sheet="1" objects="1" scenarios="1" selectLockedCells="1"/>
  <mergeCells count="26">
    <mergeCell ref="N19:AB19"/>
    <mergeCell ref="AC19:AD19"/>
    <mergeCell ref="S16:AB16"/>
    <mergeCell ref="AC16:AD16"/>
    <mergeCell ref="N17:AB17"/>
    <mergeCell ref="AC17:AD17"/>
    <mergeCell ref="C18:H18"/>
    <mergeCell ref="I18:M18"/>
    <mergeCell ref="N18:AB18"/>
    <mergeCell ref="AC18:AD18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5 M9:M15 H9:H15 AB9:AB15 W9:W15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5 AA9:AA15 G9:G15 L9:L15 V9:V15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5 Z9:Z15 F9:F15 K9:K15 U9:U15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5 X9:X15 D9:D15 I9:I15 S9:S15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5 Y9:Y15 E9:E15 J9:J15 T9:T15">
      <formula1>scor4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N48"/>
  <sheetViews>
    <sheetView showRowColHeaders="0" workbookViewId="0">
      <selection activeCell="AE5" sqref="AE5"/>
    </sheetView>
  </sheetViews>
  <sheetFormatPr defaultColWidth="23.25" defaultRowHeight="22.5"/>
  <cols>
    <col min="1" max="1" width="15" style="31" customWidth="1"/>
    <col min="2" max="2" width="4.125" style="1" customWidth="1"/>
    <col min="3" max="3" width="44.625" style="1" customWidth="1"/>
    <col min="4" max="28" width="2.625" style="1" customWidth="1"/>
    <col min="29" max="29" width="7.875" style="1" customWidth="1"/>
    <col min="30" max="30" width="8.25" style="1" customWidth="1"/>
    <col min="31" max="31" width="17.625" style="31" customWidth="1"/>
    <col min="32" max="32" width="12.125" style="34" customWidth="1"/>
    <col min="33" max="33" width="10.625" style="31" customWidth="1"/>
    <col min="34" max="34" width="12.125" style="31" customWidth="1"/>
    <col min="35" max="35" width="13" style="31" customWidth="1"/>
    <col min="36" max="36" width="9" style="31" customWidth="1"/>
    <col min="37" max="40" width="23.25" style="31"/>
    <col min="41" max="16384" width="23.25" style="1"/>
  </cols>
  <sheetData>
    <row r="1" spans="1:4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F1" s="174" t="s">
        <v>201</v>
      </c>
    </row>
    <row r="2" spans="1:40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G2" s="50" t="s">
        <v>36</v>
      </c>
      <c r="AH2" s="175">
        <v>2</v>
      </c>
      <c r="AI2" s="53" t="s">
        <v>35</v>
      </c>
    </row>
    <row r="3" spans="1:40" s="7" customFormat="1" ht="19.5" customHeight="1">
      <c r="A3" s="30"/>
      <c r="B3" s="207" t="str">
        <f>"การประเมินคุณภาพตามมาตรฐานการศึกษาขั้นพื้นฐาน : มาตรฐานด้านมาตรการส่งเสริม   "&amp;" ปีการศึกษา "&amp;บันทึกข้อความ!Q9</f>
        <v>การประเมินคุณภาพตามมาตรฐานการศึกษาขั้นพื้นฐาน : มาตรฐานด้านมาตรการส่งเสริม    ปีการศึกษา 2556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30"/>
      <c r="AF3" s="35"/>
      <c r="AG3" s="50" t="s">
        <v>202</v>
      </c>
      <c r="AH3" s="176">
        <f>SUM(AD19:AD21)</f>
        <v>0</v>
      </c>
      <c r="AI3" s="53" t="s">
        <v>203</v>
      </c>
      <c r="AJ3" s="30"/>
      <c r="AK3" s="30"/>
      <c r="AL3" s="30"/>
      <c r="AM3" s="30"/>
      <c r="AN3" s="30"/>
    </row>
    <row r="4" spans="1:40" s="7" customFormat="1" ht="24.75" customHeight="1">
      <c r="A4" s="30"/>
      <c r="B4" s="23" t="s">
        <v>382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0"/>
      <c r="AF4" s="49"/>
      <c r="AG4" s="50" t="s">
        <v>204</v>
      </c>
      <c r="AH4" s="177" t="str">
        <f>IF(AH3=0,"-",IF(AH3=4,5,IF(AH3=3,4,IF(AH3=2,3,IF(AH3=1,2,1)))))</f>
        <v>-</v>
      </c>
      <c r="AI4" s="53"/>
      <c r="AJ4" s="30"/>
      <c r="AK4" s="30"/>
      <c r="AL4" s="30"/>
      <c r="AM4" s="30"/>
      <c r="AN4" s="30"/>
    </row>
    <row r="5" spans="1:40" s="20" customFormat="1" ht="39" customHeight="1">
      <c r="A5" s="30"/>
      <c r="C5" s="230" t="s">
        <v>391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194"/>
      <c r="AF5" s="35"/>
      <c r="AG5" s="126" t="s">
        <v>205</v>
      </c>
      <c r="AH5" s="177" t="str">
        <f>IF(AH4="-","-",AH4*AH2/5)</f>
        <v>-</v>
      </c>
      <c r="AI5" s="128" t="s">
        <v>35</v>
      </c>
      <c r="AJ5" s="30"/>
      <c r="AK5" s="30"/>
      <c r="AL5" s="30"/>
      <c r="AM5" s="30"/>
      <c r="AN5" s="30"/>
    </row>
    <row r="6" spans="1:40" s="7" customFormat="1" ht="24.75" customHeight="1">
      <c r="A6" s="30"/>
      <c r="B6" s="238" t="s">
        <v>206</v>
      </c>
      <c r="C6" s="213" t="s">
        <v>207</v>
      </c>
      <c r="D6" s="231" t="s">
        <v>208</v>
      </c>
      <c r="E6" s="232"/>
      <c r="F6" s="232"/>
      <c r="G6" s="232"/>
      <c r="H6" s="239"/>
      <c r="I6" s="231" t="s">
        <v>209</v>
      </c>
      <c r="J6" s="232"/>
      <c r="K6" s="232"/>
      <c r="L6" s="232"/>
      <c r="M6" s="239"/>
      <c r="N6" s="231" t="s">
        <v>210</v>
      </c>
      <c r="O6" s="232"/>
      <c r="P6" s="232"/>
      <c r="Q6" s="232"/>
      <c r="R6" s="239"/>
      <c r="S6" s="231" t="s">
        <v>211</v>
      </c>
      <c r="T6" s="232"/>
      <c r="U6" s="232"/>
      <c r="V6" s="232"/>
      <c r="W6" s="239"/>
      <c r="X6" s="231" t="s">
        <v>212</v>
      </c>
      <c r="Y6" s="232"/>
      <c r="Z6" s="232"/>
      <c r="AA6" s="232"/>
      <c r="AB6" s="239"/>
      <c r="AC6" s="218" t="s">
        <v>213</v>
      </c>
      <c r="AD6" s="218" t="s">
        <v>2</v>
      </c>
      <c r="AE6" s="30"/>
      <c r="AF6" s="45"/>
      <c r="AG6" s="126" t="s">
        <v>214</v>
      </c>
      <c r="AH6" s="178" t="b">
        <f>IF(AH5=0,"-",IF(AH5=3,5,IF(AH5=2.4,4,IF(AH5=1.8,3,IF(AH5=1.2,2,IF(AH5=0.6,1))))))</f>
        <v>0</v>
      </c>
      <c r="AI6" s="178" t="b">
        <f>IF(AH6="","",IF(AH6=5,"ดีเยี่ยม",IF(AH6=4,"ดีมาก",IF(AH6=3,"ดี",IF(AH6=2,"พอใช้",IF(AH6=1,"ปรับปรุง"))))))</f>
        <v>0</v>
      </c>
      <c r="AJ6" s="30"/>
      <c r="AK6" s="30"/>
      <c r="AL6" s="30"/>
      <c r="AM6" s="30"/>
      <c r="AN6" s="30"/>
    </row>
    <row r="7" spans="1:40" s="7" customFormat="1" ht="21.75" customHeight="1">
      <c r="A7" s="30"/>
      <c r="B7" s="238"/>
      <c r="C7" s="213"/>
      <c r="D7" s="228" t="s">
        <v>215</v>
      </c>
      <c r="E7" s="245"/>
      <c r="F7" s="245"/>
      <c r="G7" s="245"/>
      <c r="H7" s="245"/>
      <c r="I7" s="228" t="s">
        <v>215</v>
      </c>
      <c r="J7" s="245"/>
      <c r="K7" s="245"/>
      <c r="L7" s="245"/>
      <c r="M7" s="245"/>
      <c r="N7" s="228" t="s">
        <v>215</v>
      </c>
      <c r="O7" s="245"/>
      <c r="P7" s="245"/>
      <c r="Q7" s="245"/>
      <c r="R7" s="245"/>
      <c r="S7" s="228" t="s">
        <v>215</v>
      </c>
      <c r="T7" s="245"/>
      <c r="U7" s="245"/>
      <c r="V7" s="245"/>
      <c r="W7" s="245"/>
      <c r="X7" s="228" t="s">
        <v>215</v>
      </c>
      <c r="Y7" s="245"/>
      <c r="Z7" s="245"/>
      <c r="AA7" s="245"/>
      <c r="AB7" s="245"/>
      <c r="AC7" s="218"/>
      <c r="AD7" s="218"/>
      <c r="AE7" s="30"/>
      <c r="AF7" s="45" t="s">
        <v>8</v>
      </c>
      <c r="AG7" s="46" t="s">
        <v>9</v>
      </c>
      <c r="AH7" s="30"/>
      <c r="AI7" s="30"/>
      <c r="AJ7" s="30"/>
      <c r="AK7" s="30"/>
      <c r="AL7" s="30"/>
      <c r="AM7" s="30"/>
      <c r="AN7" s="30"/>
    </row>
    <row r="8" spans="1:40" ht="24" customHeight="1">
      <c r="B8" s="238"/>
      <c r="C8" s="213"/>
      <c r="D8" s="38">
        <v>5</v>
      </c>
      <c r="E8" s="39">
        <v>4</v>
      </c>
      <c r="F8" s="39">
        <v>3</v>
      </c>
      <c r="G8" s="39">
        <v>2</v>
      </c>
      <c r="H8" s="40">
        <v>1</v>
      </c>
      <c r="I8" s="38">
        <v>5</v>
      </c>
      <c r="J8" s="39">
        <v>4</v>
      </c>
      <c r="K8" s="39">
        <v>3</v>
      </c>
      <c r="L8" s="39">
        <v>2</v>
      </c>
      <c r="M8" s="40">
        <v>1</v>
      </c>
      <c r="N8" s="38">
        <v>5</v>
      </c>
      <c r="O8" s="39">
        <v>4</v>
      </c>
      <c r="P8" s="39">
        <v>3</v>
      </c>
      <c r="Q8" s="39">
        <v>2</v>
      </c>
      <c r="R8" s="40">
        <v>1</v>
      </c>
      <c r="S8" s="38">
        <v>5</v>
      </c>
      <c r="T8" s="39">
        <v>4</v>
      </c>
      <c r="U8" s="39">
        <v>3</v>
      </c>
      <c r="V8" s="39">
        <v>2</v>
      </c>
      <c r="W8" s="40">
        <v>1</v>
      </c>
      <c r="X8" s="38">
        <v>5</v>
      </c>
      <c r="Y8" s="39">
        <v>4</v>
      </c>
      <c r="Z8" s="39">
        <v>3</v>
      </c>
      <c r="AA8" s="39">
        <v>2</v>
      </c>
      <c r="AB8" s="40">
        <v>1</v>
      </c>
      <c r="AC8" s="218"/>
      <c r="AD8" s="218"/>
      <c r="AE8" s="47" t="s">
        <v>213</v>
      </c>
      <c r="AF8" s="59">
        <f>COUNT(D9:AB9)*5</f>
        <v>0</v>
      </c>
      <c r="AG8" s="60">
        <v>100</v>
      </c>
      <c r="AH8" s="179" t="s">
        <v>216</v>
      </c>
    </row>
    <row r="9" spans="1:40" s="4" customFormat="1" ht="38.25" customHeight="1">
      <c r="A9" s="32"/>
      <c r="B9" s="3">
        <v>1</v>
      </c>
      <c r="C9" s="181" t="s">
        <v>392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2"/>
      <c r="T9" s="43"/>
      <c r="U9" s="43"/>
      <c r="V9" s="43"/>
      <c r="W9" s="44"/>
      <c r="X9" s="42"/>
      <c r="Y9" s="43"/>
      <c r="Z9" s="43"/>
      <c r="AA9" s="43"/>
      <c r="AB9" s="44"/>
      <c r="AC9" s="182" t="str">
        <f>IF(AE9="","",AE9)</f>
        <v/>
      </c>
      <c r="AD9" s="41" t="str">
        <f>IF(AC9="","",IF(AC9&gt;=4.5,"ดีเยี่ยม",IF(AC9&gt;=3.75,"ดีมาก",IF(AC9&gt;=3,"ดี",IF(AC9&gt;=2.5,"พอใช้","ปรับปรุง")))))</f>
        <v/>
      </c>
      <c r="AE9" s="63" t="str">
        <f>IF(AH9=0,"",AF9/AH9)</f>
        <v/>
      </c>
      <c r="AF9" s="37">
        <f t="shared" ref="AF9:AF13" si="0">SUM(D9:AB9)</f>
        <v>0</v>
      </c>
      <c r="AG9" s="61" t="e">
        <f t="shared" ref="AG9:AG13" si="1">AF9*100/$AF$8</f>
        <v>#DIV/0!</v>
      </c>
      <c r="AH9" s="37">
        <f>COUNT(D9:AB9)</f>
        <v>0</v>
      </c>
      <c r="AI9" s="32"/>
      <c r="AJ9" s="32"/>
      <c r="AK9" s="32"/>
      <c r="AL9" s="32"/>
      <c r="AM9" s="32"/>
      <c r="AN9" s="32"/>
    </row>
    <row r="10" spans="1:40" s="4" customFormat="1" ht="40.5" customHeight="1">
      <c r="A10" s="32"/>
      <c r="B10" s="180">
        <v>2</v>
      </c>
      <c r="C10" s="181" t="s">
        <v>393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2"/>
      <c r="T10" s="43"/>
      <c r="U10" s="43"/>
      <c r="V10" s="43"/>
      <c r="W10" s="44"/>
      <c r="X10" s="42"/>
      <c r="Y10" s="43"/>
      <c r="Z10" s="43"/>
      <c r="AA10" s="43"/>
      <c r="AB10" s="44"/>
      <c r="AC10" s="182" t="str">
        <f t="shared" ref="AC10:AC12" si="2">IF(AE10="","",AE10)</f>
        <v/>
      </c>
      <c r="AD10" s="41" t="str">
        <f t="shared" ref="AD10:AD12" si="3">IF(AC10="","",IF(AC10&gt;=4.5,"ดีเยี่ยม",IF(AC10&gt;=3.75,"ดีมาก",IF(AC10&gt;=3,"ดี",IF(AC10&gt;=2.5,"พอใช้","ปรับปรุง")))))</f>
        <v/>
      </c>
      <c r="AE10" s="63" t="str">
        <f t="shared" ref="AE10:AE13" si="4">IF(AH10=0,"",AF10/AH10)</f>
        <v/>
      </c>
      <c r="AF10" s="37">
        <f t="shared" si="0"/>
        <v>0</v>
      </c>
      <c r="AG10" s="61" t="e">
        <f t="shared" si="1"/>
        <v>#DIV/0!</v>
      </c>
      <c r="AH10" s="37">
        <f t="shared" ref="AH10:AH13" si="5">COUNT(D10:AB10)</f>
        <v>0</v>
      </c>
      <c r="AI10" s="32"/>
      <c r="AJ10" s="32"/>
      <c r="AK10" s="32"/>
      <c r="AL10" s="32"/>
      <c r="AM10" s="32"/>
      <c r="AN10" s="32"/>
    </row>
    <row r="11" spans="1:40" s="4" customFormat="1" ht="62.25" customHeight="1">
      <c r="A11" s="32"/>
      <c r="B11" s="180">
        <v>3</v>
      </c>
      <c r="C11" s="181" t="s">
        <v>394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2"/>
      <c r="T11" s="43"/>
      <c r="U11" s="43"/>
      <c r="V11" s="43"/>
      <c r="W11" s="44"/>
      <c r="X11" s="42"/>
      <c r="Y11" s="43"/>
      <c r="Z11" s="43"/>
      <c r="AA11" s="43"/>
      <c r="AB11" s="44"/>
      <c r="AC11" s="182" t="str">
        <f t="shared" si="2"/>
        <v/>
      </c>
      <c r="AD11" s="41" t="str">
        <f t="shared" si="3"/>
        <v/>
      </c>
      <c r="AE11" s="63" t="str">
        <f t="shared" si="4"/>
        <v/>
      </c>
      <c r="AF11" s="37">
        <f t="shared" si="0"/>
        <v>0</v>
      </c>
      <c r="AG11" s="61" t="e">
        <f t="shared" si="1"/>
        <v>#DIV/0!</v>
      </c>
      <c r="AH11" s="37">
        <f t="shared" si="5"/>
        <v>0</v>
      </c>
      <c r="AI11" s="32"/>
      <c r="AJ11" s="32"/>
      <c r="AK11" s="32"/>
      <c r="AL11" s="32"/>
      <c r="AM11" s="32"/>
      <c r="AN11" s="32"/>
    </row>
    <row r="12" spans="1:40" s="4" customFormat="1" ht="46.5" customHeight="1">
      <c r="A12" s="32"/>
      <c r="B12" s="180"/>
      <c r="C12" s="181"/>
      <c r="D12" s="196"/>
      <c r="E12" s="197"/>
      <c r="F12" s="197"/>
      <c r="G12" s="197"/>
      <c r="H12" s="198"/>
      <c r="I12" s="196"/>
      <c r="J12" s="197"/>
      <c r="K12" s="197"/>
      <c r="L12" s="197"/>
      <c r="M12" s="198"/>
      <c r="N12" s="196"/>
      <c r="O12" s="197"/>
      <c r="P12" s="197"/>
      <c r="Q12" s="197"/>
      <c r="R12" s="198"/>
      <c r="S12" s="196"/>
      <c r="T12" s="197"/>
      <c r="U12" s="197"/>
      <c r="V12" s="197"/>
      <c r="W12" s="198"/>
      <c r="X12" s="196"/>
      <c r="Y12" s="197"/>
      <c r="Z12" s="197"/>
      <c r="AA12" s="197"/>
      <c r="AB12" s="198"/>
      <c r="AC12" s="182" t="str">
        <f t="shared" si="2"/>
        <v/>
      </c>
      <c r="AD12" s="41" t="str">
        <f t="shared" si="3"/>
        <v/>
      </c>
      <c r="AE12" s="63" t="str">
        <f t="shared" si="4"/>
        <v/>
      </c>
      <c r="AF12" s="37">
        <f t="shared" si="0"/>
        <v>0</v>
      </c>
      <c r="AG12" s="61" t="e">
        <f t="shared" si="1"/>
        <v>#DIV/0!</v>
      </c>
      <c r="AH12" s="37">
        <f t="shared" si="5"/>
        <v>0</v>
      </c>
      <c r="AI12" s="32"/>
      <c r="AJ12" s="32"/>
      <c r="AK12" s="32"/>
      <c r="AL12" s="32"/>
      <c r="AM12" s="32"/>
      <c r="AN12" s="32"/>
    </row>
    <row r="13" spans="1:40" s="4" customFormat="1" ht="46.5" customHeight="1">
      <c r="A13" s="32"/>
      <c r="B13" s="180"/>
      <c r="C13" s="181"/>
      <c r="D13" s="196"/>
      <c r="E13" s="197"/>
      <c r="F13" s="197"/>
      <c r="G13" s="197"/>
      <c r="H13" s="198"/>
      <c r="I13" s="196"/>
      <c r="J13" s="197"/>
      <c r="K13" s="197"/>
      <c r="L13" s="197"/>
      <c r="M13" s="198"/>
      <c r="N13" s="196"/>
      <c r="O13" s="197"/>
      <c r="P13" s="197"/>
      <c r="Q13" s="197"/>
      <c r="R13" s="198"/>
      <c r="S13" s="196"/>
      <c r="T13" s="197"/>
      <c r="U13" s="197"/>
      <c r="V13" s="197"/>
      <c r="W13" s="198"/>
      <c r="X13" s="196"/>
      <c r="Y13" s="197"/>
      <c r="Z13" s="197"/>
      <c r="AA13" s="197"/>
      <c r="AB13" s="198"/>
      <c r="AC13" s="182"/>
      <c r="AD13" s="41"/>
      <c r="AE13" s="63" t="str">
        <f t="shared" si="4"/>
        <v/>
      </c>
      <c r="AF13" s="37">
        <f t="shared" si="0"/>
        <v>0</v>
      </c>
      <c r="AG13" s="61" t="e">
        <f t="shared" si="1"/>
        <v>#DIV/0!</v>
      </c>
      <c r="AH13" s="37">
        <f t="shared" si="5"/>
        <v>0</v>
      </c>
      <c r="AI13" s="32"/>
      <c r="AJ13" s="32"/>
      <c r="AK13" s="32"/>
      <c r="AL13" s="32"/>
      <c r="AM13" s="32"/>
      <c r="AN13" s="32"/>
    </row>
    <row r="14" spans="1:40" s="4" customFormat="1" ht="18.75" customHeight="1">
      <c r="A14" s="32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247" t="s">
        <v>213</v>
      </c>
      <c r="T14" s="247"/>
      <c r="U14" s="247"/>
      <c r="V14" s="247"/>
      <c r="W14" s="247"/>
      <c r="X14" s="247"/>
      <c r="Y14" s="247"/>
      <c r="Z14" s="247"/>
      <c r="AA14" s="247"/>
      <c r="AB14" s="248"/>
      <c r="AC14" s="249" t="str">
        <f>IF(AC9="","",AVERAGE(AC9:AC13))</f>
        <v/>
      </c>
      <c r="AD14" s="250"/>
      <c r="AE14" s="32"/>
      <c r="AF14" s="186" t="s">
        <v>217</v>
      </c>
      <c r="AG14" s="187" t="e">
        <f>AVERAGE(AC9:AC13)</f>
        <v>#DIV/0!</v>
      </c>
      <c r="AH14" s="32"/>
      <c r="AI14" s="32"/>
      <c r="AJ14" s="32"/>
      <c r="AK14" s="32"/>
      <c r="AL14" s="32"/>
      <c r="AM14" s="32"/>
      <c r="AN14" s="32"/>
    </row>
    <row r="15" spans="1:40" s="5" customFormat="1" ht="18.75" customHeight="1">
      <c r="A15" s="33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46" t="s">
        <v>204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35"/>
      <c r="AC15" s="251" t="str">
        <f>IF(AC14="","",IF(AC14&gt;=4.5,5,IF(AC14&gt;=3.75,4,IF(AC14&gt;=3,3,IF(AC14&gt;=2.5,2,1)))))</f>
        <v/>
      </c>
      <c r="AD15" s="252"/>
      <c r="AE15" s="33"/>
      <c r="AF15" s="186" t="s">
        <v>204</v>
      </c>
      <c r="AG15" s="188" t="e">
        <f>IF(AG14="","",IF(AG14&gt;=4.5,5,IF(AG14&gt;=3.75,4,IF(AG14&gt;=3,3,IF(AG14&gt;=2.5,2,1)))))</f>
        <v>#DIV/0!</v>
      </c>
      <c r="AH15" s="189"/>
      <c r="AI15" s="33"/>
      <c r="AJ15" s="33"/>
      <c r="AK15" s="33"/>
      <c r="AL15" s="33"/>
      <c r="AM15" s="33"/>
      <c r="AN15" s="33"/>
    </row>
    <row r="16" spans="1:40" s="5" customFormat="1" ht="18.75" customHeight="1">
      <c r="A16" s="33"/>
      <c r="B16" s="190"/>
      <c r="C16" s="240" t="s">
        <v>205</v>
      </c>
      <c r="D16" s="240"/>
      <c r="E16" s="240"/>
      <c r="F16" s="240"/>
      <c r="G16" s="240"/>
      <c r="H16" s="233"/>
      <c r="I16" s="241" t="str">
        <f>IF(AC15="","",AC15*AH2/5)</f>
        <v/>
      </c>
      <c r="J16" s="242"/>
      <c r="K16" s="242"/>
      <c r="L16" s="242"/>
      <c r="M16" s="243"/>
      <c r="N16" s="244" t="s">
        <v>214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33"/>
      <c r="AC16" s="212" t="str">
        <f>IF(I16="","",IF(I16&gt;=2,5,IF(I16&gt;=1.6,4,IF(I16&gt;=1.2,3,IF(I16&gt;=0.8,2,IF(I16&gt;=0.4,1))))))</f>
        <v/>
      </c>
      <c r="AD16" s="212"/>
      <c r="AE16" s="33"/>
      <c r="AF16" s="186" t="s">
        <v>205</v>
      </c>
      <c r="AG16" s="187" t="e">
        <f>IF(AG15="-","-",AG15*AH2/5)</f>
        <v>#DIV/0!</v>
      </c>
      <c r="AH16" s="33"/>
      <c r="AI16" s="33"/>
      <c r="AJ16" s="33"/>
      <c r="AK16" s="33"/>
      <c r="AL16" s="33"/>
      <c r="AM16" s="33"/>
      <c r="AN16" s="33"/>
    </row>
    <row r="17" spans="1:40" s="5" customFormat="1" ht="18.75" customHeight="1">
      <c r="A17" s="33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46" t="s">
        <v>229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35"/>
      <c r="AC17" s="210" t="str">
        <f>IF(AC16="","",IF(AC16=5,"ดีเยี่ยม",IF(AC16=4,"ดีมาก",IF(AC16=3,"ดี",IF(AC16=2,"พอใช้","ปรับปรุง")))))</f>
        <v/>
      </c>
      <c r="AD17" s="210"/>
      <c r="AE17" s="33"/>
      <c r="AF17" s="186" t="s">
        <v>214</v>
      </c>
      <c r="AG17" s="191" t="e">
        <f>IF(AG16=0,"-",IF(AG16=3,5,IF(AG16=2.4,4,IF(AG16=1.8,3,IF(AG16=1.2,2,IF(AG16=0.6,1))))))</f>
        <v>#DIV/0!</v>
      </c>
      <c r="AH17" s="33"/>
      <c r="AI17" s="33"/>
      <c r="AJ17" s="33"/>
      <c r="AK17" s="33"/>
      <c r="AL17" s="33"/>
      <c r="AM17" s="33"/>
      <c r="AN17" s="33"/>
    </row>
    <row r="18" spans="1:40" s="5" customFormat="1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6"/>
      <c r="AG18" s="33"/>
      <c r="AH18" s="33"/>
      <c r="AI18" s="33"/>
      <c r="AJ18" s="33"/>
      <c r="AK18" s="33"/>
      <c r="AL18" s="33"/>
      <c r="AM18" s="33"/>
      <c r="AN18" s="33"/>
    </row>
    <row r="19" spans="1:40">
      <c r="B19" s="31"/>
      <c r="C19" s="19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7" t="s">
        <v>218</v>
      </c>
      <c r="AD19" s="54">
        <f>COUNTIF(AC9:AC13,5)</f>
        <v>0</v>
      </c>
      <c r="AE19" s="31" t="s">
        <v>203</v>
      </c>
    </row>
    <row r="20" spans="1:40">
      <c r="B20" s="192" t="s">
        <v>219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7" t="s">
        <v>220</v>
      </c>
      <c r="AD20" s="54">
        <f>COUNTIF(AC9:AC13,4)</f>
        <v>0</v>
      </c>
      <c r="AE20" s="31" t="s">
        <v>203</v>
      </c>
    </row>
    <row r="21" spans="1:40">
      <c r="B21" s="31" t="s">
        <v>221</v>
      </c>
      <c r="C21" s="19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7" t="s">
        <v>222</v>
      </c>
      <c r="AD21" s="54">
        <f>COUNTIF(AC9:AC13,3)</f>
        <v>0</v>
      </c>
      <c r="AE21" s="31" t="s">
        <v>203</v>
      </c>
    </row>
    <row r="22" spans="1:40" s="34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7" t="s">
        <v>223</v>
      </c>
      <c r="AD22" s="54">
        <f>COUNTIF(AC9:AC13,2)</f>
        <v>0</v>
      </c>
      <c r="AE22" s="31" t="s">
        <v>203</v>
      </c>
      <c r="AG22" s="31"/>
      <c r="AH22" s="31"/>
      <c r="AI22" s="31"/>
      <c r="AJ22" s="31"/>
      <c r="AK22" s="31"/>
      <c r="AL22" s="31"/>
      <c r="AM22" s="31"/>
      <c r="AN22" s="31"/>
    </row>
    <row r="23" spans="1:40" s="34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47" t="s">
        <v>224</v>
      </c>
      <c r="AD23" s="54">
        <f>COUNTIF(AC9:AC13,1)</f>
        <v>0</v>
      </c>
      <c r="AE23" s="31" t="s">
        <v>203</v>
      </c>
      <c r="AG23" s="31"/>
      <c r="AH23" s="31"/>
      <c r="AI23" s="31"/>
      <c r="AJ23" s="31"/>
      <c r="AK23" s="31"/>
      <c r="AL23" s="31"/>
      <c r="AM23" s="31"/>
      <c r="AN23" s="31"/>
    </row>
    <row r="24" spans="1:40" s="34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7" t="s">
        <v>225</v>
      </c>
      <c r="AD24" s="55">
        <f>SUM(AD19:AD23)</f>
        <v>0</v>
      </c>
      <c r="AE24" s="31" t="s">
        <v>203</v>
      </c>
      <c r="AG24" s="31"/>
      <c r="AH24" s="31"/>
      <c r="AI24" s="31"/>
      <c r="AJ24" s="31"/>
      <c r="AK24" s="31"/>
      <c r="AL24" s="31"/>
      <c r="AM24" s="31"/>
      <c r="AN24" s="31"/>
    </row>
    <row r="25" spans="1:40" s="34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31"/>
      <c r="AM25" s="31"/>
      <c r="AN25" s="31"/>
    </row>
    <row r="26" spans="1:40" s="34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</row>
    <row r="27" spans="1:40" s="34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</row>
    <row r="28" spans="1:40" s="34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31"/>
      <c r="AM28" s="31"/>
      <c r="AN28" s="31"/>
    </row>
    <row r="29" spans="1:40" s="34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31"/>
      <c r="AM29" s="31"/>
      <c r="AN29" s="31"/>
    </row>
    <row r="30" spans="1:40" s="34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31"/>
      <c r="AM30" s="31"/>
      <c r="AN30" s="31"/>
    </row>
    <row r="31" spans="1:40" s="34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</row>
    <row r="32" spans="1:40" s="34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31"/>
      <c r="AM32" s="31"/>
      <c r="AN32" s="31"/>
    </row>
    <row r="33" spans="1:40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</row>
    <row r="34" spans="1:40" s="34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31"/>
      <c r="AM34" s="31"/>
      <c r="AN34" s="31"/>
    </row>
    <row r="35" spans="1:40" s="34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</row>
    <row r="36" spans="1:40" s="34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31"/>
      <c r="AM36" s="31"/>
      <c r="AN36" s="31"/>
    </row>
    <row r="37" spans="1:40" s="34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31"/>
      <c r="AM37" s="31"/>
      <c r="AN37" s="31"/>
    </row>
    <row r="38" spans="1:40" s="31" customFormat="1">
      <c r="AF38" s="34"/>
    </row>
    <row r="39" spans="1:40" s="31" customFormat="1">
      <c r="AF39" s="34"/>
    </row>
    <row r="40" spans="1:40" s="31" customFormat="1">
      <c r="AF40" s="34"/>
    </row>
    <row r="41" spans="1:40" s="31" customFormat="1">
      <c r="AF41" s="34"/>
    </row>
    <row r="42" spans="1:40" s="31" customFormat="1">
      <c r="AF42" s="34"/>
    </row>
    <row r="43" spans="1:40" s="31" customFormat="1">
      <c r="AF43" s="34"/>
    </row>
    <row r="44" spans="1:40" s="31" customFormat="1">
      <c r="AF44" s="34"/>
    </row>
    <row r="45" spans="1:40" s="31" customFormat="1">
      <c r="AF45" s="34"/>
    </row>
    <row r="46" spans="1:40" s="31" customFormat="1">
      <c r="AF46" s="34"/>
    </row>
    <row r="47" spans="1:40" s="31" customFormat="1">
      <c r="AF47" s="34"/>
    </row>
    <row r="48" spans="1:40" s="31" customFormat="1">
      <c r="AF48" s="34"/>
    </row>
  </sheetData>
  <sheetProtection password="CF17" sheet="1" objects="1" scenarios="1" selectLockedCells="1"/>
  <mergeCells count="26">
    <mergeCell ref="N17:AB17"/>
    <mergeCell ref="AC17:AD17"/>
    <mergeCell ref="S14:AB14"/>
    <mergeCell ref="AC14:AD14"/>
    <mergeCell ref="N15:AB15"/>
    <mergeCell ref="AC15:AD15"/>
    <mergeCell ref="C16:H16"/>
    <mergeCell ref="I16:M16"/>
    <mergeCell ref="N16:AB16"/>
    <mergeCell ref="AC16:AD16"/>
    <mergeCell ref="AD6:AD8"/>
    <mergeCell ref="D7:H7"/>
    <mergeCell ref="I7:M7"/>
    <mergeCell ref="N7:R7"/>
    <mergeCell ref="S7:W7"/>
    <mergeCell ref="X7:AB7"/>
    <mergeCell ref="B3:AD3"/>
    <mergeCell ref="C5:AD5"/>
    <mergeCell ref="B6:B8"/>
    <mergeCell ref="C6:C8"/>
    <mergeCell ref="D6:H6"/>
    <mergeCell ref="I6:M6"/>
    <mergeCell ref="N6:R6"/>
    <mergeCell ref="S6:W6"/>
    <mergeCell ref="X6:AB6"/>
    <mergeCell ref="AC6:AC8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9:O13 T9:T13 J9:J13 E9:E13 Y9:Y13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9:N13 S9:S13 I9:I13 D9:D13 X9:X13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9:P13 U9:U13 K9:K13 F9:F13 Z9:Z13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9:Q13 V9:V13 L9:L13 G9:G13 AA9:AA13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9:R13 W9:W13 AB9:AB13 H9:H13 M9:M13">
      <formula1>scor1</formula1>
    </dataValidation>
  </dataValidations>
  <pageMargins left="0.39370078740157483" right="0.11811023622047245" top="0.55118110236220474" bottom="0.35433070866141736" header="0.31496062992125984" footer="0.31496062992125984"/>
  <pageSetup orientation="landscape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D75"/>
  <sheetViews>
    <sheetView showGridLines="0" showRowColHeaders="0" workbookViewId="0">
      <selection activeCell="D7" sqref="D7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18" width="3.25" style="1" customWidth="1"/>
    <col min="19" max="19" width="7.375" style="1" customWidth="1"/>
    <col min="20" max="20" width="9.375" style="1" customWidth="1"/>
    <col min="21" max="21" width="10.625" style="31" customWidth="1"/>
    <col min="22" max="22" width="14.625" style="34" customWidth="1"/>
    <col min="23" max="23" width="13" style="31" customWidth="1"/>
    <col min="24" max="24" width="10.25" style="31" customWidth="1"/>
    <col min="25" max="25" width="13.625" style="31" customWidth="1"/>
    <col min="26" max="30" width="23.25" style="31"/>
    <col min="31" max="16384" width="23.25" style="1"/>
  </cols>
  <sheetData>
    <row r="1" spans="1:3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W1" s="50" t="s">
        <v>36</v>
      </c>
      <c r="X1" s="87">
        <v>1</v>
      </c>
      <c r="Y1" s="53" t="s">
        <v>35</v>
      </c>
    </row>
    <row r="2" spans="1:30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0"/>
      <c r="V2" s="35"/>
      <c r="W2" s="50" t="s">
        <v>86</v>
      </c>
      <c r="X2" s="51">
        <f>SUM(T46:T48)</f>
        <v>0</v>
      </c>
      <c r="Y2" s="53" t="s">
        <v>27</v>
      </c>
      <c r="Z2" s="30"/>
      <c r="AA2" s="30"/>
      <c r="AB2" s="30"/>
      <c r="AC2" s="30"/>
      <c r="AD2" s="30"/>
    </row>
    <row r="3" spans="1:30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0"/>
      <c r="V3" s="49"/>
      <c r="W3" s="50" t="s">
        <v>28</v>
      </c>
      <c r="X3" s="52" t="str">
        <f>IF(X2=0,"-",X2*100/T51)</f>
        <v>-</v>
      </c>
      <c r="Y3" s="53"/>
      <c r="Z3" s="30"/>
      <c r="AA3" s="30"/>
      <c r="AB3" s="30"/>
      <c r="AC3" s="30"/>
      <c r="AD3" s="30"/>
    </row>
    <row r="4" spans="1:30" s="20" customFormat="1" ht="42" customHeight="1">
      <c r="A4" s="30"/>
      <c r="C4" s="209" t="s">
        <v>92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30"/>
      <c r="V4" s="35"/>
      <c r="W4" s="126" t="s">
        <v>29</v>
      </c>
      <c r="X4" s="127" t="str">
        <f>IF(X3="-","-",X3*X1/100)</f>
        <v>-</v>
      </c>
      <c r="Y4" s="128" t="s">
        <v>35</v>
      </c>
      <c r="Z4" s="30"/>
      <c r="AA4" s="30"/>
      <c r="AB4" s="30"/>
      <c r="AC4" s="30"/>
      <c r="AD4" s="30"/>
    </row>
    <row r="5" spans="1:30" s="7" customFormat="1" ht="119.25" customHeight="1">
      <c r="A5" s="30"/>
      <c r="B5" s="213" t="s">
        <v>0</v>
      </c>
      <c r="C5" s="213" t="s">
        <v>1</v>
      </c>
      <c r="D5" s="225" t="s">
        <v>93</v>
      </c>
      <c r="E5" s="226"/>
      <c r="F5" s="226"/>
      <c r="G5" s="226"/>
      <c r="H5" s="227"/>
      <c r="I5" s="225" t="s">
        <v>94</v>
      </c>
      <c r="J5" s="226"/>
      <c r="K5" s="226"/>
      <c r="L5" s="226"/>
      <c r="M5" s="227"/>
      <c r="N5" s="225" t="s">
        <v>95</v>
      </c>
      <c r="O5" s="226"/>
      <c r="P5" s="226"/>
      <c r="Q5" s="226"/>
      <c r="R5" s="226"/>
      <c r="S5" s="218" t="s">
        <v>26</v>
      </c>
      <c r="T5" s="218" t="s">
        <v>25</v>
      </c>
      <c r="U5" s="30"/>
      <c r="V5" s="45" t="s">
        <v>8</v>
      </c>
      <c r="W5" s="46" t="s">
        <v>9</v>
      </c>
      <c r="X5" s="30"/>
      <c r="Y5" s="30"/>
      <c r="Z5" s="30"/>
      <c r="AA5" s="30"/>
      <c r="AB5" s="30"/>
      <c r="AC5" s="30"/>
      <c r="AD5" s="30"/>
    </row>
    <row r="6" spans="1:30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>
        <v>5</v>
      </c>
      <c r="O6" s="39">
        <v>4</v>
      </c>
      <c r="P6" s="39">
        <v>3</v>
      </c>
      <c r="Q6" s="39">
        <v>2</v>
      </c>
      <c r="R6" s="48">
        <v>1</v>
      </c>
      <c r="S6" s="218"/>
      <c r="T6" s="218"/>
      <c r="V6" s="59">
        <v>15</v>
      </c>
      <c r="W6" s="60">
        <v>100</v>
      </c>
    </row>
    <row r="7" spans="1:30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42"/>
      <c r="O7" s="43"/>
      <c r="P7" s="43"/>
      <c r="Q7" s="43"/>
      <c r="R7" s="44"/>
      <c r="S7" s="41" t="str">
        <f>IF(W7=0,"",IF(W7&gt;=90,5,IF(W7&gt;=75,4,IF(W7&gt;=60,3,IF(W7&gt;=50,2,1)))))</f>
        <v/>
      </c>
      <c r="T7" s="41" t="str">
        <f>IF(S7="","",IF(S7=5,"ดีเยี่ยม",IF(S7=4,"ดีมาก",IF(S7=3,"ดี",IF(S7=2,"พอใช้","ปรับปรุง")))))</f>
        <v/>
      </c>
      <c r="U7" s="32"/>
      <c r="V7" s="37">
        <f>SUM(D7:R7)</f>
        <v>0</v>
      </c>
      <c r="W7" s="61">
        <f>V7*100/$V$6</f>
        <v>0</v>
      </c>
      <c r="X7" s="32"/>
      <c r="Y7" s="32"/>
      <c r="Z7" s="32"/>
      <c r="AA7" s="32"/>
      <c r="AB7" s="32"/>
      <c r="AC7" s="32"/>
      <c r="AD7" s="32"/>
    </row>
    <row r="8" spans="1:30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42"/>
      <c r="O8" s="43"/>
      <c r="P8" s="43"/>
      <c r="Q8" s="43"/>
      <c r="R8" s="44"/>
      <c r="S8" s="41" t="str">
        <f t="shared" ref="S8:S41" si="0">IF(W8=0,"",IF(W8&gt;=90,5,IF(W8&gt;=75,4,IF(W8&gt;=60,3,IF(W8&gt;=50,2,1)))))</f>
        <v/>
      </c>
      <c r="T8" s="41" t="str">
        <f t="shared" ref="T8:T41" si="1">IF(S8="","",IF(S8=5,"ดีเยี่ยม",IF(S8=4,"ดีมาก",IF(S8=3,"ดี",IF(S8=2,"พอใช้","ปรับปรุง")))))</f>
        <v/>
      </c>
      <c r="U8" s="32"/>
      <c r="V8" s="37">
        <f t="shared" ref="V8:V41" si="2">SUM(D8:R8)</f>
        <v>0</v>
      </c>
      <c r="W8" s="61">
        <f t="shared" ref="W8:W41" si="3">V8*100/$V$6</f>
        <v>0</v>
      </c>
      <c r="X8" s="32"/>
      <c r="Y8" s="32"/>
      <c r="Z8" s="32"/>
      <c r="AA8" s="32"/>
      <c r="AB8" s="32"/>
      <c r="AC8" s="32"/>
      <c r="AD8" s="32"/>
    </row>
    <row r="9" spans="1:30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1" t="str">
        <f t="shared" si="0"/>
        <v/>
      </c>
      <c r="T9" s="41" t="str">
        <f t="shared" si="1"/>
        <v/>
      </c>
      <c r="U9" s="32"/>
      <c r="V9" s="37">
        <f t="shared" si="2"/>
        <v>0</v>
      </c>
      <c r="W9" s="61">
        <f t="shared" si="3"/>
        <v>0</v>
      </c>
      <c r="X9" s="32"/>
      <c r="Y9" s="32"/>
      <c r="Z9" s="32"/>
      <c r="AA9" s="32"/>
      <c r="AB9" s="32"/>
      <c r="AC9" s="32"/>
      <c r="AD9" s="32"/>
    </row>
    <row r="10" spans="1:30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1" t="str">
        <f t="shared" si="0"/>
        <v/>
      </c>
      <c r="T10" s="41" t="str">
        <f t="shared" si="1"/>
        <v/>
      </c>
      <c r="U10" s="32"/>
      <c r="V10" s="37">
        <f t="shared" si="2"/>
        <v>0</v>
      </c>
      <c r="W10" s="61">
        <f t="shared" si="3"/>
        <v>0</v>
      </c>
      <c r="X10" s="32"/>
      <c r="Y10" s="32"/>
      <c r="Z10" s="32"/>
      <c r="AA10" s="32"/>
      <c r="AB10" s="32"/>
      <c r="AC10" s="32"/>
      <c r="AD10" s="32"/>
    </row>
    <row r="11" spans="1:30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1" t="str">
        <f t="shared" si="0"/>
        <v/>
      </c>
      <c r="T11" s="41" t="str">
        <f t="shared" si="1"/>
        <v/>
      </c>
      <c r="U11" s="32"/>
      <c r="V11" s="37">
        <f t="shared" si="2"/>
        <v>0</v>
      </c>
      <c r="W11" s="61">
        <f t="shared" si="3"/>
        <v>0</v>
      </c>
      <c r="X11" s="32"/>
      <c r="Y11" s="32"/>
      <c r="Z11" s="32"/>
      <c r="AA11" s="32"/>
      <c r="AB11" s="32"/>
      <c r="AC11" s="32"/>
      <c r="AD11" s="32"/>
    </row>
    <row r="12" spans="1:30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1" t="str">
        <f t="shared" si="0"/>
        <v/>
      </c>
      <c r="T12" s="41" t="str">
        <f t="shared" si="1"/>
        <v/>
      </c>
      <c r="U12" s="32"/>
      <c r="V12" s="37">
        <f t="shared" si="2"/>
        <v>0</v>
      </c>
      <c r="W12" s="61">
        <f t="shared" si="3"/>
        <v>0</v>
      </c>
      <c r="X12" s="32"/>
      <c r="Y12" s="32"/>
      <c r="Z12" s="32"/>
      <c r="AA12" s="32"/>
      <c r="AB12" s="32"/>
      <c r="AC12" s="32"/>
      <c r="AD12" s="32"/>
    </row>
    <row r="13" spans="1:30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1" t="str">
        <f t="shared" si="0"/>
        <v/>
      </c>
      <c r="T13" s="41" t="str">
        <f t="shared" si="1"/>
        <v/>
      </c>
      <c r="U13" s="32"/>
      <c r="V13" s="37">
        <f t="shared" si="2"/>
        <v>0</v>
      </c>
      <c r="W13" s="61">
        <f t="shared" si="3"/>
        <v>0</v>
      </c>
      <c r="X13" s="32"/>
      <c r="Y13" s="32"/>
      <c r="Z13" s="32"/>
      <c r="AA13" s="32"/>
      <c r="AB13" s="32"/>
      <c r="AC13" s="32"/>
      <c r="AD13" s="32"/>
    </row>
    <row r="14" spans="1:30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1" t="str">
        <f t="shared" si="0"/>
        <v/>
      </c>
      <c r="T14" s="41" t="str">
        <f t="shared" si="1"/>
        <v/>
      </c>
      <c r="U14" s="32"/>
      <c r="V14" s="37">
        <f t="shared" si="2"/>
        <v>0</v>
      </c>
      <c r="W14" s="61">
        <f t="shared" si="3"/>
        <v>0</v>
      </c>
      <c r="X14" s="32"/>
      <c r="Y14" s="32"/>
      <c r="Z14" s="32"/>
      <c r="AA14" s="32"/>
      <c r="AB14" s="32"/>
      <c r="AC14" s="32"/>
      <c r="AD14" s="32"/>
    </row>
    <row r="15" spans="1:30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1" t="str">
        <f t="shared" si="0"/>
        <v/>
      </c>
      <c r="T15" s="41" t="str">
        <f t="shared" si="1"/>
        <v/>
      </c>
      <c r="U15" s="32"/>
      <c r="V15" s="37">
        <f t="shared" si="2"/>
        <v>0</v>
      </c>
      <c r="W15" s="61">
        <f t="shared" si="3"/>
        <v>0</v>
      </c>
      <c r="X15" s="32"/>
      <c r="Y15" s="32"/>
      <c r="Z15" s="32"/>
      <c r="AA15" s="32"/>
      <c r="AB15" s="32"/>
      <c r="AC15" s="32"/>
      <c r="AD15" s="32"/>
    </row>
    <row r="16" spans="1:30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1" t="str">
        <f t="shared" si="0"/>
        <v/>
      </c>
      <c r="T16" s="41" t="str">
        <f t="shared" si="1"/>
        <v/>
      </c>
      <c r="U16" s="32"/>
      <c r="V16" s="37">
        <f t="shared" si="2"/>
        <v>0</v>
      </c>
      <c r="W16" s="61">
        <f t="shared" si="3"/>
        <v>0</v>
      </c>
      <c r="X16" s="32"/>
      <c r="Y16" s="32"/>
      <c r="Z16" s="32"/>
      <c r="AA16" s="32"/>
      <c r="AB16" s="32"/>
      <c r="AC16" s="32"/>
      <c r="AD16" s="32"/>
    </row>
    <row r="17" spans="1:30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42"/>
      <c r="O17" s="43"/>
      <c r="P17" s="43"/>
      <c r="Q17" s="43"/>
      <c r="R17" s="44"/>
      <c r="S17" s="41" t="str">
        <f t="shared" si="0"/>
        <v/>
      </c>
      <c r="T17" s="41" t="str">
        <f t="shared" si="1"/>
        <v/>
      </c>
      <c r="U17" s="32"/>
      <c r="V17" s="37">
        <f t="shared" si="2"/>
        <v>0</v>
      </c>
      <c r="W17" s="61">
        <f t="shared" si="3"/>
        <v>0</v>
      </c>
      <c r="X17" s="32"/>
      <c r="Y17" s="32"/>
      <c r="Z17" s="32"/>
      <c r="AA17" s="32"/>
      <c r="AB17" s="32"/>
      <c r="AC17" s="32"/>
      <c r="AD17" s="32"/>
    </row>
    <row r="18" spans="1:30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42"/>
      <c r="O18" s="43"/>
      <c r="P18" s="43"/>
      <c r="Q18" s="43"/>
      <c r="R18" s="44"/>
      <c r="S18" s="41" t="str">
        <f t="shared" si="0"/>
        <v/>
      </c>
      <c r="T18" s="41" t="str">
        <f t="shared" si="1"/>
        <v/>
      </c>
      <c r="U18" s="32"/>
      <c r="V18" s="37">
        <f t="shared" si="2"/>
        <v>0</v>
      </c>
      <c r="W18" s="61">
        <f t="shared" si="3"/>
        <v>0</v>
      </c>
      <c r="X18" s="32"/>
      <c r="Y18" s="32"/>
      <c r="Z18" s="32"/>
      <c r="AA18" s="32"/>
      <c r="AB18" s="32"/>
      <c r="AC18" s="32"/>
      <c r="AD18" s="32"/>
    </row>
    <row r="19" spans="1:30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42"/>
      <c r="O19" s="43"/>
      <c r="P19" s="43"/>
      <c r="Q19" s="43"/>
      <c r="R19" s="44"/>
      <c r="S19" s="41" t="str">
        <f t="shared" si="0"/>
        <v/>
      </c>
      <c r="T19" s="41" t="str">
        <f t="shared" si="1"/>
        <v/>
      </c>
      <c r="U19" s="32"/>
      <c r="V19" s="37">
        <f t="shared" si="2"/>
        <v>0</v>
      </c>
      <c r="W19" s="61">
        <f t="shared" si="3"/>
        <v>0</v>
      </c>
      <c r="X19" s="32"/>
      <c r="Y19" s="32"/>
      <c r="Z19" s="32"/>
      <c r="AA19" s="32"/>
      <c r="AB19" s="32"/>
      <c r="AC19" s="32"/>
      <c r="AD19" s="32"/>
    </row>
    <row r="20" spans="1:30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42"/>
      <c r="O20" s="43"/>
      <c r="P20" s="43"/>
      <c r="Q20" s="43"/>
      <c r="R20" s="44"/>
      <c r="S20" s="41" t="str">
        <f t="shared" si="0"/>
        <v/>
      </c>
      <c r="T20" s="41" t="str">
        <f t="shared" si="1"/>
        <v/>
      </c>
      <c r="U20" s="32"/>
      <c r="V20" s="37">
        <f t="shared" si="2"/>
        <v>0</v>
      </c>
      <c r="W20" s="61">
        <f t="shared" si="3"/>
        <v>0</v>
      </c>
      <c r="X20" s="32"/>
      <c r="Y20" s="32"/>
      <c r="Z20" s="32"/>
      <c r="AA20" s="32"/>
      <c r="AB20" s="32"/>
      <c r="AC20" s="32"/>
      <c r="AD20" s="32"/>
    </row>
    <row r="21" spans="1:30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42"/>
      <c r="O21" s="43"/>
      <c r="P21" s="43"/>
      <c r="Q21" s="43"/>
      <c r="R21" s="44"/>
      <c r="S21" s="41" t="str">
        <f t="shared" si="0"/>
        <v/>
      </c>
      <c r="T21" s="41" t="str">
        <f t="shared" si="1"/>
        <v/>
      </c>
      <c r="U21" s="32"/>
      <c r="V21" s="37">
        <f t="shared" si="2"/>
        <v>0</v>
      </c>
      <c r="W21" s="61">
        <f t="shared" si="3"/>
        <v>0</v>
      </c>
      <c r="X21" s="32"/>
      <c r="Y21" s="32"/>
      <c r="Z21" s="32"/>
      <c r="AA21" s="32"/>
      <c r="AB21" s="32"/>
      <c r="AC21" s="32"/>
      <c r="AD21" s="32"/>
    </row>
    <row r="22" spans="1:30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42"/>
      <c r="O22" s="43"/>
      <c r="P22" s="43"/>
      <c r="Q22" s="43"/>
      <c r="R22" s="44"/>
      <c r="S22" s="41" t="str">
        <f t="shared" si="0"/>
        <v/>
      </c>
      <c r="T22" s="41" t="str">
        <f t="shared" si="1"/>
        <v/>
      </c>
      <c r="U22" s="32"/>
      <c r="V22" s="37">
        <f t="shared" si="2"/>
        <v>0</v>
      </c>
      <c r="W22" s="61">
        <f t="shared" si="3"/>
        <v>0</v>
      </c>
      <c r="X22" s="32"/>
      <c r="Y22" s="32"/>
      <c r="Z22" s="32"/>
      <c r="AA22" s="32"/>
      <c r="AB22" s="32"/>
      <c r="AC22" s="32"/>
      <c r="AD22" s="32"/>
    </row>
    <row r="23" spans="1:30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42"/>
      <c r="O23" s="43"/>
      <c r="P23" s="43"/>
      <c r="Q23" s="43"/>
      <c r="R23" s="44"/>
      <c r="S23" s="41" t="str">
        <f t="shared" si="0"/>
        <v/>
      </c>
      <c r="T23" s="41" t="str">
        <f t="shared" si="1"/>
        <v/>
      </c>
      <c r="U23" s="32"/>
      <c r="V23" s="37">
        <f t="shared" si="2"/>
        <v>0</v>
      </c>
      <c r="W23" s="61">
        <f t="shared" si="3"/>
        <v>0</v>
      </c>
      <c r="X23" s="32"/>
      <c r="Y23" s="32"/>
      <c r="Z23" s="32"/>
      <c r="AA23" s="32"/>
      <c r="AB23" s="32"/>
      <c r="AC23" s="32"/>
      <c r="AD23" s="32"/>
    </row>
    <row r="24" spans="1:30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42"/>
      <c r="O24" s="43"/>
      <c r="P24" s="43"/>
      <c r="Q24" s="43"/>
      <c r="R24" s="44"/>
      <c r="S24" s="41" t="str">
        <f t="shared" si="0"/>
        <v/>
      </c>
      <c r="T24" s="41" t="str">
        <f t="shared" si="1"/>
        <v/>
      </c>
      <c r="U24" s="32"/>
      <c r="V24" s="37">
        <f t="shared" si="2"/>
        <v>0</v>
      </c>
      <c r="W24" s="61">
        <f t="shared" si="3"/>
        <v>0</v>
      </c>
      <c r="X24" s="32"/>
      <c r="Y24" s="32"/>
      <c r="Z24" s="32"/>
      <c r="AA24" s="32"/>
      <c r="AB24" s="32"/>
      <c r="AC24" s="32"/>
      <c r="AD24" s="32"/>
    </row>
    <row r="25" spans="1:30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42"/>
      <c r="O25" s="43"/>
      <c r="P25" s="43"/>
      <c r="Q25" s="43"/>
      <c r="R25" s="44"/>
      <c r="S25" s="41" t="str">
        <f t="shared" si="0"/>
        <v/>
      </c>
      <c r="T25" s="41" t="str">
        <f t="shared" si="1"/>
        <v/>
      </c>
      <c r="U25" s="32"/>
      <c r="V25" s="37">
        <f t="shared" si="2"/>
        <v>0</v>
      </c>
      <c r="W25" s="61">
        <f t="shared" si="3"/>
        <v>0</v>
      </c>
      <c r="X25" s="32"/>
      <c r="Y25" s="32"/>
      <c r="Z25" s="32"/>
      <c r="AA25" s="32"/>
      <c r="AB25" s="32"/>
      <c r="AC25" s="32"/>
      <c r="AD25" s="32"/>
    </row>
    <row r="26" spans="1:30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42"/>
      <c r="O26" s="43"/>
      <c r="P26" s="43"/>
      <c r="Q26" s="43"/>
      <c r="R26" s="44"/>
      <c r="S26" s="41" t="str">
        <f t="shared" si="0"/>
        <v/>
      </c>
      <c r="T26" s="41" t="str">
        <f t="shared" si="1"/>
        <v/>
      </c>
      <c r="U26" s="32"/>
      <c r="V26" s="37">
        <f t="shared" si="2"/>
        <v>0</v>
      </c>
      <c r="W26" s="61">
        <f t="shared" si="3"/>
        <v>0</v>
      </c>
      <c r="X26" s="32"/>
      <c r="Y26" s="32"/>
      <c r="Z26" s="32"/>
      <c r="AA26" s="32"/>
      <c r="AB26" s="32"/>
      <c r="AC26" s="32"/>
      <c r="AD26" s="32"/>
    </row>
    <row r="27" spans="1:30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42"/>
      <c r="O27" s="43"/>
      <c r="P27" s="43"/>
      <c r="Q27" s="43"/>
      <c r="R27" s="44"/>
      <c r="S27" s="41" t="str">
        <f t="shared" si="0"/>
        <v/>
      </c>
      <c r="T27" s="41" t="str">
        <f t="shared" si="1"/>
        <v/>
      </c>
      <c r="U27" s="32"/>
      <c r="V27" s="37">
        <f t="shared" si="2"/>
        <v>0</v>
      </c>
      <c r="W27" s="61">
        <f t="shared" si="3"/>
        <v>0</v>
      </c>
      <c r="X27" s="32"/>
      <c r="Y27" s="32"/>
      <c r="Z27" s="32"/>
      <c r="AA27" s="32"/>
      <c r="AB27" s="32"/>
      <c r="AC27" s="32"/>
      <c r="AD27" s="32"/>
    </row>
    <row r="28" spans="1:30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42"/>
      <c r="O28" s="43"/>
      <c r="P28" s="43"/>
      <c r="Q28" s="43"/>
      <c r="R28" s="44"/>
      <c r="S28" s="41" t="str">
        <f t="shared" si="0"/>
        <v/>
      </c>
      <c r="T28" s="41" t="str">
        <f t="shared" si="1"/>
        <v/>
      </c>
      <c r="U28" s="32"/>
      <c r="V28" s="37">
        <f t="shared" si="2"/>
        <v>0</v>
      </c>
      <c r="W28" s="61">
        <f t="shared" si="3"/>
        <v>0</v>
      </c>
      <c r="X28" s="32"/>
      <c r="Y28" s="32"/>
      <c r="Z28" s="32"/>
      <c r="AA28" s="32"/>
      <c r="AB28" s="32"/>
      <c r="AC28" s="32"/>
      <c r="AD28" s="32"/>
    </row>
    <row r="29" spans="1:30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42"/>
      <c r="O29" s="43"/>
      <c r="P29" s="43"/>
      <c r="Q29" s="43"/>
      <c r="R29" s="44"/>
      <c r="S29" s="41" t="str">
        <f t="shared" si="0"/>
        <v/>
      </c>
      <c r="T29" s="41" t="str">
        <f t="shared" si="1"/>
        <v/>
      </c>
      <c r="U29" s="32"/>
      <c r="V29" s="37">
        <f t="shared" si="2"/>
        <v>0</v>
      </c>
      <c r="W29" s="61">
        <f t="shared" si="3"/>
        <v>0</v>
      </c>
      <c r="X29" s="32"/>
      <c r="Y29" s="32"/>
      <c r="Z29" s="32"/>
      <c r="AA29" s="32"/>
      <c r="AB29" s="32"/>
      <c r="AC29" s="32"/>
      <c r="AD29" s="32"/>
    </row>
    <row r="30" spans="1:30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42"/>
      <c r="O30" s="43"/>
      <c r="P30" s="43"/>
      <c r="Q30" s="43"/>
      <c r="R30" s="44"/>
      <c r="S30" s="41" t="str">
        <f t="shared" si="0"/>
        <v/>
      </c>
      <c r="T30" s="41" t="str">
        <f t="shared" si="1"/>
        <v/>
      </c>
      <c r="U30" s="32"/>
      <c r="V30" s="37">
        <f t="shared" si="2"/>
        <v>0</v>
      </c>
      <c r="W30" s="61">
        <f t="shared" si="3"/>
        <v>0</v>
      </c>
      <c r="X30" s="32"/>
      <c r="Y30" s="32"/>
      <c r="Z30" s="32"/>
      <c r="AA30" s="32"/>
      <c r="AB30" s="32"/>
      <c r="AC30" s="32"/>
      <c r="AD30" s="32"/>
    </row>
    <row r="31" spans="1:30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42"/>
      <c r="O31" s="43"/>
      <c r="P31" s="43"/>
      <c r="Q31" s="43"/>
      <c r="R31" s="44"/>
      <c r="S31" s="41" t="str">
        <f t="shared" si="0"/>
        <v/>
      </c>
      <c r="T31" s="41" t="str">
        <f t="shared" si="1"/>
        <v/>
      </c>
      <c r="U31" s="32"/>
      <c r="V31" s="37">
        <f t="shared" si="2"/>
        <v>0</v>
      </c>
      <c r="W31" s="61">
        <f t="shared" si="3"/>
        <v>0</v>
      </c>
      <c r="X31" s="32"/>
      <c r="Y31" s="32"/>
      <c r="Z31" s="32"/>
      <c r="AA31" s="32"/>
      <c r="AB31" s="32"/>
      <c r="AC31" s="32"/>
      <c r="AD31" s="32"/>
    </row>
    <row r="32" spans="1:30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42"/>
      <c r="O32" s="43"/>
      <c r="P32" s="43"/>
      <c r="Q32" s="43"/>
      <c r="R32" s="44"/>
      <c r="S32" s="41" t="str">
        <f t="shared" si="0"/>
        <v/>
      </c>
      <c r="T32" s="41" t="str">
        <f t="shared" si="1"/>
        <v/>
      </c>
      <c r="U32" s="32"/>
      <c r="V32" s="37">
        <f t="shared" si="2"/>
        <v>0</v>
      </c>
      <c r="W32" s="61">
        <f t="shared" si="3"/>
        <v>0</v>
      </c>
      <c r="X32" s="32"/>
      <c r="Y32" s="32"/>
      <c r="Z32" s="32"/>
      <c r="AA32" s="32"/>
      <c r="AB32" s="32"/>
      <c r="AC32" s="32"/>
      <c r="AD32" s="32"/>
    </row>
    <row r="33" spans="1:30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42"/>
      <c r="O33" s="43"/>
      <c r="P33" s="43"/>
      <c r="Q33" s="43"/>
      <c r="R33" s="44"/>
      <c r="S33" s="41" t="str">
        <f t="shared" si="0"/>
        <v/>
      </c>
      <c r="T33" s="41" t="str">
        <f t="shared" si="1"/>
        <v/>
      </c>
      <c r="U33" s="32"/>
      <c r="V33" s="37">
        <f t="shared" si="2"/>
        <v>0</v>
      </c>
      <c r="W33" s="61">
        <f t="shared" si="3"/>
        <v>0</v>
      </c>
      <c r="X33" s="32"/>
      <c r="Y33" s="32"/>
      <c r="Z33" s="32"/>
      <c r="AA33" s="32"/>
      <c r="AB33" s="32"/>
      <c r="AC33" s="32"/>
      <c r="AD33" s="32"/>
    </row>
    <row r="34" spans="1:30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42"/>
      <c r="O34" s="43"/>
      <c r="P34" s="43"/>
      <c r="Q34" s="43"/>
      <c r="R34" s="44"/>
      <c r="S34" s="41" t="str">
        <f t="shared" si="0"/>
        <v/>
      </c>
      <c r="T34" s="41" t="str">
        <f t="shared" si="1"/>
        <v/>
      </c>
      <c r="U34" s="32"/>
      <c r="V34" s="37">
        <f t="shared" si="2"/>
        <v>0</v>
      </c>
      <c r="W34" s="61">
        <f t="shared" si="3"/>
        <v>0</v>
      </c>
      <c r="X34" s="32"/>
      <c r="Y34" s="32"/>
      <c r="Z34" s="32"/>
      <c r="AA34" s="32"/>
      <c r="AB34" s="32"/>
      <c r="AC34" s="32"/>
      <c r="AD34" s="32"/>
    </row>
    <row r="35" spans="1:30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42"/>
      <c r="O35" s="43"/>
      <c r="P35" s="43"/>
      <c r="Q35" s="43"/>
      <c r="R35" s="44"/>
      <c r="S35" s="41" t="str">
        <f t="shared" si="0"/>
        <v/>
      </c>
      <c r="T35" s="41" t="str">
        <f t="shared" si="1"/>
        <v/>
      </c>
      <c r="U35" s="32"/>
      <c r="V35" s="37">
        <f t="shared" si="2"/>
        <v>0</v>
      </c>
      <c r="W35" s="61">
        <f t="shared" si="3"/>
        <v>0</v>
      </c>
      <c r="X35" s="32"/>
      <c r="Y35" s="32"/>
      <c r="Z35" s="32"/>
      <c r="AA35" s="32"/>
      <c r="AB35" s="32"/>
      <c r="AC35" s="32"/>
      <c r="AD35" s="32"/>
    </row>
    <row r="36" spans="1:30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42"/>
      <c r="O36" s="43"/>
      <c r="P36" s="43"/>
      <c r="Q36" s="43"/>
      <c r="R36" s="44"/>
      <c r="S36" s="41" t="str">
        <f t="shared" si="0"/>
        <v/>
      </c>
      <c r="T36" s="41" t="str">
        <f t="shared" si="1"/>
        <v/>
      </c>
      <c r="U36" s="32"/>
      <c r="V36" s="37">
        <f t="shared" si="2"/>
        <v>0</v>
      </c>
      <c r="W36" s="61">
        <f t="shared" si="3"/>
        <v>0</v>
      </c>
      <c r="X36" s="32"/>
      <c r="Y36" s="32"/>
      <c r="Z36" s="32"/>
      <c r="AA36" s="32"/>
      <c r="AB36" s="32"/>
      <c r="AC36" s="32"/>
      <c r="AD36" s="32"/>
    </row>
    <row r="37" spans="1:30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42"/>
      <c r="O37" s="43"/>
      <c r="P37" s="43"/>
      <c r="Q37" s="43"/>
      <c r="R37" s="44"/>
      <c r="S37" s="41" t="str">
        <f t="shared" si="0"/>
        <v/>
      </c>
      <c r="T37" s="41" t="str">
        <f t="shared" si="1"/>
        <v/>
      </c>
      <c r="U37" s="32"/>
      <c r="V37" s="37">
        <f t="shared" si="2"/>
        <v>0</v>
      </c>
      <c r="W37" s="61">
        <f t="shared" si="3"/>
        <v>0</v>
      </c>
      <c r="X37" s="32"/>
      <c r="Y37" s="32"/>
      <c r="Z37" s="32"/>
      <c r="AA37" s="32"/>
      <c r="AB37" s="32"/>
      <c r="AC37" s="32"/>
      <c r="AD37" s="32"/>
    </row>
    <row r="38" spans="1:30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42"/>
      <c r="O38" s="43"/>
      <c r="P38" s="43"/>
      <c r="Q38" s="43"/>
      <c r="R38" s="44"/>
      <c r="S38" s="41" t="str">
        <f t="shared" si="0"/>
        <v/>
      </c>
      <c r="T38" s="41" t="str">
        <f t="shared" si="1"/>
        <v/>
      </c>
      <c r="U38" s="32"/>
      <c r="V38" s="37">
        <f t="shared" si="2"/>
        <v>0</v>
      </c>
      <c r="W38" s="61">
        <f t="shared" si="3"/>
        <v>0</v>
      </c>
      <c r="X38" s="32"/>
      <c r="Y38" s="32"/>
      <c r="Z38" s="32"/>
      <c r="AA38" s="32"/>
      <c r="AB38" s="32"/>
      <c r="AC38" s="32"/>
      <c r="AD38" s="32"/>
    </row>
    <row r="39" spans="1:30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42"/>
      <c r="O39" s="43"/>
      <c r="P39" s="43"/>
      <c r="Q39" s="43"/>
      <c r="R39" s="44"/>
      <c r="S39" s="41" t="str">
        <f t="shared" si="0"/>
        <v/>
      </c>
      <c r="T39" s="41" t="str">
        <f t="shared" si="1"/>
        <v/>
      </c>
      <c r="U39" s="32"/>
      <c r="V39" s="37">
        <f t="shared" si="2"/>
        <v>0</v>
      </c>
      <c r="W39" s="61">
        <f t="shared" si="3"/>
        <v>0</v>
      </c>
      <c r="X39" s="32"/>
      <c r="Y39" s="32"/>
      <c r="Z39" s="32"/>
      <c r="AA39" s="32"/>
      <c r="AB39" s="32"/>
      <c r="AC39" s="32"/>
      <c r="AD39" s="32"/>
    </row>
    <row r="40" spans="1:30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42"/>
      <c r="O40" s="43"/>
      <c r="P40" s="43"/>
      <c r="Q40" s="43"/>
      <c r="R40" s="44"/>
      <c r="S40" s="41" t="str">
        <f t="shared" si="0"/>
        <v/>
      </c>
      <c r="T40" s="41" t="str">
        <f t="shared" si="1"/>
        <v/>
      </c>
      <c r="U40" s="32"/>
      <c r="V40" s="37">
        <f t="shared" si="2"/>
        <v>0</v>
      </c>
      <c r="W40" s="61">
        <f t="shared" si="3"/>
        <v>0</v>
      </c>
      <c r="X40" s="32"/>
      <c r="Y40" s="32"/>
      <c r="Z40" s="32"/>
      <c r="AA40" s="32"/>
      <c r="AB40" s="32"/>
      <c r="AC40" s="32"/>
      <c r="AD40" s="32"/>
    </row>
    <row r="41" spans="1:30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42"/>
      <c r="O41" s="43"/>
      <c r="P41" s="43"/>
      <c r="Q41" s="43"/>
      <c r="R41" s="44"/>
      <c r="S41" s="41" t="str">
        <f t="shared" si="0"/>
        <v/>
      </c>
      <c r="T41" s="41" t="str">
        <f t="shared" si="1"/>
        <v/>
      </c>
      <c r="U41" s="32"/>
      <c r="V41" s="37">
        <f t="shared" si="2"/>
        <v>0</v>
      </c>
      <c r="W41" s="61">
        <f t="shared" si="3"/>
        <v>0</v>
      </c>
      <c r="X41" s="32"/>
      <c r="Y41" s="32"/>
      <c r="Z41" s="32"/>
      <c r="AA41" s="32"/>
      <c r="AB41" s="32"/>
      <c r="AC41" s="32"/>
      <c r="AD41" s="32"/>
    </row>
    <row r="42" spans="1:30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IF(X2=0,"",X2)</f>
        <v/>
      </c>
      <c r="J42" s="210"/>
      <c r="K42" s="210"/>
      <c r="L42" s="210"/>
      <c r="M42" s="210"/>
      <c r="N42" s="214" t="s">
        <v>29</v>
      </c>
      <c r="O42" s="214"/>
      <c r="P42" s="214"/>
      <c r="Q42" s="214"/>
      <c r="R42" s="214"/>
      <c r="S42" s="215" t="str">
        <f>IF(X4="-","-",X4)</f>
        <v>-</v>
      </c>
      <c r="T42" s="210"/>
      <c r="U42" s="33"/>
      <c r="V42" s="62"/>
      <c r="W42" s="63"/>
      <c r="X42" s="33"/>
      <c r="Y42" s="33"/>
      <c r="Z42" s="33"/>
      <c r="AA42" s="33"/>
      <c r="AB42" s="33"/>
      <c r="AC42" s="33"/>
      <c r="AD42" s="33"/>
    </row>
    <row r="43" spans="1:30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IF(X3="-","",X3)</f>
        <v/>
      </c>
      <c r="J43" s="217"/>
      <c r="K43" s="217"/>
      <c r="L43" s="217"/>
      <c r="M43" s="217"/>
      <c r="N43" s="211" t="s">
        <v>2</v>
      </c>
      <c r="O43" s="211"/>
      <c r="P43" s="211"/>
      <c r="Q43" s="211"/>
      <c r="R43" s="211"/>
      <c r="S43" s="212" t="str">
        <f>IF(S42="-","-",IF(S42&gt;=0.9,5,IF(S42&gt;=0.75,4,IF(S42&gt;=0.6,3,IF(S42&gt;=0.5,2,1)))))</f>
        <v>-</v>
      </c>
      <c r="T43" s="212"/>
      <c r="U43" s="33"/>
      <c r="V43" s="62"/>
      <c r="W43" s="63"/>
      <c r="X43" s="33"/>
      <c r="Y43" s="33"/>
      <c r="Z43" s="33"/>
      <c r="AA43" s="33"/>
      <c r="AB43" s="33"/>
      <c r="AC43" s="33"/>
      <c r="AD43" s="33"/>
    </row>
    <row r="44" spans="1:30" s="5" customFormat="1" ht="22.5" customHeight="1">
      <c r="A44" s="33"/>
      <c r="B44" s="214" t="s">
        <v>37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0" t="str">
        <f>IF(S43="-","-",IF(S43=5,"ดีเยี่ยม",IF(S43=4,"ดีมาก",IF(S43=3,"ดี",IF(S43=2,"พอใช้","ปรับปรุง")))))</f>
        <v>-</v>
      </c>
      <c r="T44" s="210"/>
      <c r="U44" s="33"/>
      <c r="V44" s="62"/>
      <c r="W44" s="63"/>
      <c r="X44" s="33"/>
      <c r="Y44" s="33"/>
      <c r="Z44" s="33"/>
      <c r="AA44" s="33"/>
      <c r="AB44" s="33"/>
      <c r="AC44" s="33"/>
      <c r="AD44" s="33"/>
    </row>
    <row r="45" spans="1:30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3"/>
      <c r="X45" s="33"/>
      <c r="Y45" s="33"/>
      <c r="Z45" s="33"/>
      <c r="AA45" s="33"/>
      <c r="AB45" s="33"/>
      <c r="AC45" s="33"/>
      <c r="AD45" s="33"/>
    </row>
    <row r="46" spans="1:30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7" t="s">
        <v>30</v>
      </c>
      <c r="T46" s="54">
        <f>COUNTIF(S7:S41,5)</f>
        <v>0</v>
      </c>
      <c r="U46" s="31" t="s">
        <v>27</v>
      </c>
    </row>
    <row r="47" spans="1:3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7" t="s">
        <v>31</v>
      </c>
      <c r="T47" s="54">
        <f>COUNTIF(S7:S41,4)</f>
        <v>0</v>
      </c>
      <c r="U47" s="31" t="s">
        <v>27</v>
      </c>
    </row>
    <row r="48" spans="1:30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7" t="s">
        <v>32</v>
      </c>
      <c r="T48" s="54">
        <f>COUNTIF(S7:S41,3)</f>
        <v>0</v>
      </c>
      <c r="U48" s="31" t="s">
        <v>27</v>
      </c>
    </row>
    <row r="49" spans="2:21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7" t="s">
        <v>33</v>
      </c>
      <c r="T49" s="54">
        <f>COUNTIF(S7:S41,2)</f>
        <v>0</v>
      </c>
      <c r="U49" s="31" t="s">
        <v>27</v>
      </c>
    </row>
    <row r="50" spans="2:21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7" t="s">
        <v>34</v>
      </c>
      <c r="T50" s="54">
        <f>COUNTIF(S7:S41,1)</f>
        <v>0</v>
      </c>
      <c r="U50" s="31" t="s">
        <v>27</v>
      </c>
    </row>
    <row r="51" spans="2:2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7" t="s">
        <v>85</v>
      </c>
      <c r="T51" s="55">
        <f>SUM(T46:T50)</f>
        <v>0</v>
      </c>
      <c r="U51" s="31" t="s">
        <v>27</v>
      </c>
    </row>
    <row r="52" spans="2:2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2:2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2:2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2:2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2:2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2:2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2:20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2:20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2:20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2:20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2:20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2:20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2:20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2:20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2:20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</sheetData>
  <sheetProtection password="CF17" sheet="1" objects="1" scenarios="1" selectLockedCells="1"/>
  <mergeCells count="19">
    <mergeCell ref="B44:R44"/>
    <mergeCell ref="S44:T44"/>
    <mergeCell ref="B42:H42"/>
    <mergeCell ref="I42:M42"/>
    <mergeCell ref="N42:R42"/>
    <mergeCell ref="S42:T42"/>
    <mergeCell ref="B43:H43"/>
    <mergeCell ref="I43:M43"/>
    <mergeCell ref="N43:R43"/>
    <mergeCell ref="S43:T43"/>
    <mergeCell ref="B2:T2"/>
    <mergeCell ref="C4:T4"/>
    <mergeCell ref="B5:B6"/>
    <mergeCell ref="C5:C6"/>
    <mergeCell ref="D5:H5"/>
    <mergeCell ref="I5:M5"/>
    <mergeCell ref="N5:R5"/>
    <mergeCell ref="S5:S6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7:R41 H7:H41 M7:M4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7:Q41 G7:G41 L7:L4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7:P41 F7:F41 K7:K4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7:N41 D7:D41 I7:I4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7:O41 E7:E41 J7:J4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D75"/>
  <sheetViews>
    <sheetView showGridLines="0" showRowColHeaders="0" workbookViewId="0">
      <selection activeCell="D7" sqref="D7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18" width="3.25" style="1" customWidth="1"/>
    <col min="19" max="19" width="7.375" style="1" customWidth="1"/>
    <col min="20" max="20" width="9.375" style="1" customWidth="1"/>
    <col min="21" max="21" width="10.625" style="31" customWidth="1"/>
    <col min="22" max="22" width="14.625" style="34" customWidth="1"/>
    <col min="23" max="23" width="13" style="31" customWidth="1"/>
    <col min="24" max="24" width="10.25" style="31" customWidth="1"/>
    <col min="25" max="25" width="13.625" style="31" customWidth="1"/>
    <col min="26" max="30" width="23.25" style="31"/>
    <col min="31" max="16384" width="23.25" style="1"/>
  </cols>
  <sheetData>
    <row r="1" spans="1:3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W1" s="50" t="s">
        <v>36</v>
      </c>
      <c r="X1" s="87">
        <v>2</v>
      </c>
      <c r="Y1" s="53" t="s">
        <v>35</v>
      </c>
    </row>
    <row r="2" spans="1:30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0"/>
      <c r="V2" s="35"/>
      <c r="W2" s="50" t="s">
        <v>86</v>
      </c>
      <c r="X2" s="51">
        <f>SUM(T46:T48)</f>
        <v>0</v>
      </c>
      <c r="Y2" s="53" t="s">
        <v>27</v>
      </c>
      <c r="Z2" s="30"/>
      <c r="AA2" s="30"/>
      <c r="AB2" s="30"/>
      <c r="AC2" s="30"/>
      <c r="AD2" s="30"/>
    </row>
    <row r="3" spans="1:30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0"/>
      <c r="V3" s="49"/>
      <c r="W3" s="50" t="s">
        <v>28</v>
      </c>
      <c r="X3" s="52" t="str">
        <f>IF(X2=0,"-",X2*100/T51)</f>
        <v>-</v>
      </c>
      <c r="Y3" s="53"/>
      <c r="Z3" s="30"/>
      <c r="AA3" s="30"/>
      <c r="AB3" s="30"/>
      <c r="AC3" s="30"/>
      <c r="AD3" s="30"/>
    </row>
    <row r="4" spans="1:30" s="20" customFormat="1" ht="42" customHeight="1">
      <c r="A4" s="30"/>
      <c r="C4" s="209" t="s">
        <v>96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30"/>
      <c r="V4" s="35"/>
      <c r="W4" s="126" t="s">
        <v>29</v>
      </c>
      <c r="X4" s="127" t="str">
        <f>IF(X3="-","-",X3*X1/100)</f>
        <v>-</v>
      </c>
      <c r="Y4" s="128" t="s">
        <v>35</v>
      </c>
      <c r="Z4" s="30"/>
      <c r="AA4" s="30"/>
      <c r="AB4" s="30"/>
      <c r="AC4" s="30"/>
      <c r="AD4" s="30"/>
    </row>
    <row r="5" spans="1:30" s="7" customFormat="1" ht="119.25" customHeight="1">
      <c r="A5" s="30"/>
      <c r="B5" s="213" t="s">
        <v>0</v>
      </c>
      <c r="C5" s="213" t="s">
        <v>1</v>
      </c>
      <c r="D5" s="219" t="s">
        <v>97</v>
      </c>
      <c r="E5" s="220"/>
      <c r="F5" s="220"/>
      <c r="G5" s="220"/>
      <c r="H5" s="221"/>
      <c r="I5" s="219" t="s">
        <v>98</v>
      </c>
      <c r="J5" s="220"/>
      <c r="K5" s="220"/>
      <c r="L5" s="220"/>
      <c r="M5" s="221"/>
      <c r="N5" s="228"/>
      <c r="O5" s="229"/>
      <c r="P5" s="229"/>
      <c r="Q5" s="229"/>
      <c r="R5" s="229"/>
      <c r="S5" s="218" t="s">
        <v>26</v>
      </c>
      <c r="T5" s="218" t="s">
        <v>25</v>
      </c>
      <c r="U5" s="30"/>
      <c r="V5" s="45" t="s">
        <v>8</v>
      </c>
      <c r="W5" s="46" t="s">
        <v>9</v>
      </c>
      <c r="X5" s="30"/>
      <c r="Y5" s="30"/>
      <c r="Z5" s="30"/>
      <c r="AA5" s="30"/>
      <c r="AB5" s="30"/>
      <c r="AC5" s="30"/>
      <c r="AD5" s="30"/>
    </row>
    <row r="6" spans="1:30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/>
      <c r="O6" s="39"/>
      <c r="P6" s="39"/>
      <c r="Q6" s="39"/>
      <c r="R6" s="48"/>
      <c r="S6" s="218"/>
      <c r="T6" s="218"/>
      <c r="V6" s="59">
        <v>10</v>
      </c>
      <c r="W6" s="60">
        <v>100</v>
      </c>
    </row>
    <row r="7" spans="1:30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56"/>
      <c r="O7" s="57"/>
      <c r="P7" s="57"/>
      <c r="Q7" s="57"/>
      <c r="R7" s="58"/>
      <c r="S7" s="41" t="str">
        <f>IF(W7=0,"",IF(W7&gt;=90,5,IF(W7&gt;=75,4,IF(W7&gt;=60,3,IF(W7&gt;=50,2,1)))))</f>
        <v/>
      </c>
      <c r="T7" s="41" t="str">
        <f>IF(S7="","",IF(S7=5,"ดีเยี่ยม",IF(S7=4,"ดีมาก",IF(S7=3,"ดี",IF(S7=2,"พอใช้","ปรับปรุง")))))</f>
        <v/>
      </c>
      <c r="U7" s="32"/>
      <c r="V7" s="37">
        <f>SUM(D7:R7)</f>
        <v>0</v>
      </c>
      <c r="W7" s="61">
        <f>V7*100/$V$6</f>
        <v>0</v>
      </c>
      <c r="X7" s="32"/>
      <c r="Y7" s="32"/>
      <c r="Z7" s="32"/>
      <c r="AA7" s="32"/>
      <c r="AB7" s="32"/>
      <c r="AC7" s="32"/>
      <c r="AD7" s="32"/>
    </row>
    <row r="8" spans="1:30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56"/>
      <c r="O8" s="57"/>
      <c r="P8" s="57"/>
      <c r="Q8" s="57"/>
      <c r="R8" s="58"/>
      <c r="S8" s="41" t="str">
        <f t="shared" ref="S8:S41" si="0">IF(W8=0,"",IF(W8&gt;=90,5,IF(W8&gt;=75,4,IF(W8&gt;=60,3,IF(W8&gt;=50,2,1)))))</f>
        <v/>
      </c>
      <c r="T8" s="41" t="str">
        <f t="shared" ref="T8:T41" si="1">IF(S8="","",IF(S8=5,"ดีเยี่ยม",IF(S8=4,"ดีมาก",IF(S8=3,"ดี",IF(S8=2,"พอใช้","ปรับปรุง")))))</f>
        <v/>
      </c>
      <c r="U8" s="32"/>
      <c r="V8" s="37">
        <f t="shared" ref="V8:V41" si="2">SUM(D8:R8)</f>
        <v>0</v>
      </c>
      <c r="W8" s="61">
        <f t="shared" ref="W8:W41" si="3">V8*100/$V$6</f>
        <v>0</v>
      </c>
      <c r="X8" s="32"/>
      <c r="Y8" s="32"/>
      <c r="Z8" s="32"/>
      <c r="AA8" s="32"/>
      <c r="AB8" s="32"/>
      <c r="AC8" s="32"/>
      <c r="AD8" s="32"/>
    </row>
    <row r="9" spans="1:30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56"/>
      <c r="O9" s="57"/>
      <c r="P9" s="57"/>
      <c r="Q9" s="57"/>
      <c r="R9" s="58"/>
      <c r="S9" s="41" t="str">
        <f t="shared" si="0"/>
        <v/>
      </c>
      <c r="T9" s="41" t="str">
        <f t="shared" si="1"/>
        <v/>
      </c>
      <c r="U9" s="32"/>
      <c r="V9" s="37">
        <f t="shared" si="2"/>
        <v>0</v>
      </c>
      <c r="W9" s="61">
        <f t="shared" si="3"/>
        <v>0</v>
      </c>
      <c r="X9" s="32"/>
      <c r="Y9" s="32"/>
      <c r="Z9" s="32"/>
      <c r="AA9" s="32"/>
      <c r="AB9" s="32"/>
      <c r="AC9" s="32"/>
      <c r="AD9" s="32"/>
    </row>
    <row r="10" spans="1:30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56"/>
      <c r="O10" s="57"/>
      <c r="P10" s="57"/>
      <c r="Q10" s="57"/>
      <c r="R10" s="58"/>
      <c r="S10" s="41" t="str">
        <f t="shared" si="0"/>
        <v/>
      </c>
      <c r="T10" s="41" t="str">
        <f t="shared" si="1"/>
        <v/>
      </c>
      <c r="U10" s="32"/>
      <c r="V10" s="37">
        <f t="shared" si="2"/>
        <v>0</v>
      </c>
      <c r="W10" s="61">
        <f t="shared" si="3"/>
        <v>0</v>
      </c>
      <c r="X10" s="32"/>
      <c r="Y10" s="32"/>
      <c r="Z10" s="32"/>
      <c r="AA10" s="32"/>
      <c r="AB10" s="32"/>
      <c r="AC10" s="32"/>
      <c r="AD10" s="32"/>
    </row>
    <row r="11" spans="1:30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56"/>
      <c r="O11" s="57"/>
      <c r="P11" s="57"/>
      <c r="Q11" s="57"/>
      <c r="R11" s="58"/>
      <c r="S11" s="41" t="str">
        <f t="shared" si="0"/>
        <v/>
      </c>
      <c r="T11" s="41" t="str">
        <f t="shared" si="1"/>
        <v/>
      </c>
      <c r="U11" s="32"/>
      <c r="V11" s="37">
        <f t="shared" si="2"/>
        <v>0</v>
      </c>
      <c r="W11" s="61">
        <f t="shared" si="3"/>
        <v>0</v>
      </c>
      <c r="X11" s="32"/>
      <c r="Y11" s="32"/>
      <c r="Z11" s="32"/>
      <c r="AA11" s="32"/>
      <c r="AB11" s="32"/>
      <c r="AC11" s="32"/>
      <c r="AD11" s="32"/>
    </row>
    <row r="12" spans="1:30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56"/>
      <c r="O12" s="57"/>
      <c r="P12" s="57"/>
      <c r="Q12" s="57"/>
      <c r="R12" s="58"/>
      <c r="S12" s="41" t="str">
        <f t="shared" si="0"/>
        <v/>
      </c>
      <c r="T12" s="41" t="str">
        <f t="shared" si="1"/>
        <v/>
      </c>
      <c r="U12" s="32"/>
      <c r="V12" s="37">
        <f t="shared" si="2"/>
        <v>0</v>
      </c>
      <c r="W12" s="61">
        <f t="shared" si="3"/>
        <v>0</v>
      </c>
      <c r="X12" s="32"/>
      <c r="Y12" s="32"/>
      <c r="Z12" s="32"/>
      <c r="AA12" s="32"/>
      <c r="AB12" s="32"/>
      <c r="AC12" s="32"/>
      <c r="AD12" s="32"/>
    </row>
    <row r="13" spans="1:30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56"/>
      <c r="O13" s="57"/>
      <c r="P13" s="57"/>
      <c r="Q13" s="57"/>
      <c r="R13" s="58"/>
      <c r="S13" s="41" t="str">
        <f t="shared" si="0"/>
        <v/>
      </c>
      <c r="T13" s="41" t="str">
        <f t="shared" si="1"/>
        <v/>
      </c>
      <c r="U13" s="32"/>
      <c r="V13" s="37">
        <f t="shared" si="2"/>
        <v>0</v>
      </c>
      <c r="W13" s="61">
        <f t="shared" si="3"/>
        <v>0</v>
      </c>
      <c r="X13" s="32"/>
      <c r="Y13" s="32"/>
      <c r="Z13" s="32"/>
      <c r="AA13" s="32"/>
      <c r="AB13" s="32"/>
      <c r="AC13" s="32"/>
      <c r="AD13" s="32"/>
    </row>
    <row r="14" spans="1:30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56"/>
      <c r="O14" s="57"/>
      <c r="P14" s="57"/>
      <c r="Q14" s="57"/>
      <c r="R14" s="58"/>
      <c r="S14" s="41" t="str">
        <f t="shared" si="0"/>
        <v/>
      </c>
      <c r="T14" s="41" t="str">
        <f t="shared" si="1"/>
        <v/>
      </c>
      <c r="U14" s="32"/>
      <c r="V14" s="37">
        <f t="shared" si="2"/>
        <v>0</v>
      </c>
      <c r="W14" s="61">
        <f t="shared" si="3"/>
        <v>0</v>
      </c>
      <c r="X14" s="32"/>
      <c r="Y14" s="32"/>
      <c r="Z14" s="32"/>
      <c r="AA14" s="32"/>
      <c r="AB14" s="32"/>
      <c r="AC14" s="32"/>
      <c r="AD14" s="32"/>
    </row>
    <row r="15" spans="1:30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56"/>
      <c r="O15" s="57"/>
      <c r="P15" s="57"/>
      <c r="Q15" s="57"/>
      <c r="R15" s="58"/>
      <c r="S15" s="41" t="str">
        <f t="shared" si="0"/>
        <v/>
      </c>
      <c r="T15" s="41" t="str">
        <f t="shared" si="1"/>
        <v/>
      </c>
      <c r="U15" s="32"/>
      <c r="V15" s="37">
        <f t="shared" si="2"/>
        <v>0</v>
      </c>
      <c r="W15" s="61">
        <f t="shared" si="3"/>
        <v>0</v>
      </c>
      <c r="X15" s="32"/>
      <c r="Y15" s="32"/>
      <c r="Z15" s="32"/>
      <c r="AA15" s="32"/>
      <c r="AB15" s="32"/>
      <c r="AC15" s="32"/>
      <c r="AD15" s="32"/>
    </row>
    <row r="16" spans="1:30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56"/>
      <c r="O16" s="57"/>
      <c r="P16" s="57"/>
      <c r="Q16" s="57"/>
      <c r="R16" s="58"/>
      <c r="S16" s="41" t="str">
        <f t="shared" si="0"/>
        <v/>
      </c>
      <c r="T16" s="41" t="str">
        <f t="shared" si="1"/>
        <v/>
      </c>
      <c r="U16" s="32"/>
      <c r="V16" s="37">
        <f t="shared" si="2"/>
        <v>0</v>
      </c>
      <c r="W16" s="61">
        <f t="shared" si="3"/>
        <v>0</v>
      </c>
      <c r="X16" s="32"/>
      <c r="Y16" s="32"/>
      <c r="Z16" s="32"/>
      <c r="AA16" s="32"/>
      <c r="AB16" s="32"/>
      <c r="AC16" s="32"/>
      <c r="AD16" s="32"/>
    </row>
    <row r="17" spans="1:30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56"/>
      <c r="O17" s="57"/>
      <c r="P17" s="57"/>
      <c r="Q17" s="57"/>
      <c r="R17" s="58"/>
      <c r="S17" s="41" t="str">
        <f t="shared" si="0"/>
        <v/>
      </c>
      <c r="T17" s="41" t="str">
        <f t="shared" si="1"/>
        <v/>
      </c>
      <c r="U17" s="32"/>
      <c r="V17" s="37">
        <f t="shared" si="2"/>
        <v>0</v>
      </c>
      <c r="W17" s="61">
        <f t="shared" si="3"/>
        <v>0</v>
      </c>
      <c r="X17" s="32"/>
      <c r="Y17" s="32"/>
      <c r="Z17" s="32"/>
      <c r="AA17" s="32"/>
      <c r="AB17" s="32"/>
      <c r="AC17" s="32"/>
      <c r="AD17" s="32"/>
    </row>
    <row r="18" spans="1:30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56"/>
      <c r="O18" s="57"/>
      <c r="P18" s="57"/>
      <c r="Q18" s="57"/>
      <c r="R18" s="58"/>
      <c r="S18" s="41" t="str">
        <f t="shared" si="0"/>
        <v/>
      </c>
      <c r="T18" s="41" t="str">
        <f t="shared" si="1"/>
        <v/>
      </c>
      <c r="U18" s="32"/>
      <c r="V18" s="37">
        <f t="shared" si="2"/>
        <v>0</v>
      </c>
      <c r="W18" s="61">
        <f t="shared" si="3"/>
        <v>0</v>
      </c>
      <c r="X18" s="32"/>
      <c r="Y18" s="32"/>
      <c r="Z18" s="32"/>
      <c r="AA18" s="32"/>
      <c r="AB18" s="32"/>
      <c r="AC18" s="32"/>
      <c r="AD18" s="32"/>
    </row>
    <row r="19" spans="1:30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56"/>
      <c r="O19" s="57"/>
      <c r="P19" s="57"/>
      <c r="Q19" s="57"/>
      <c r="R19" s="58"/>
      <c r="S19" s="41" t="str">
        <f t="shared" si="0"/>
        <v/>
      </c>
      <c r="T19" s="41" t="str">
        <f t="shared" si="1"/>
        <v/>
      </c>
      <c r="U19" s="32"/>
      <c r="V19" s="37">
        <f t="shared" si="2"/>
        <v>0</v>
      </c>
      <c r="W19" s="61">
        <f t="shared" si="3"/>
        <v>0</v>
      </c>
      <c r="X19" s="32"/>
      <c r="Y19" s="32"/>
      <c r="Z19" s="32"/>
      <c r="AA19" s="32"/>
      <c r="AB19" s="32"/>
      <c r="AC19" s="32"/>
      <c r="AD19" s="32"/>
    </row>
    <row r="20" spans="1:30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56"/>
      <c r="O20" s="57"/>
      <c r="P20" s="57"/>
      <c r="Q20" s="57"/>
      <c r="R20" s="58"/>
      <c r="S20" s="41" t="str">
        <f t="shared" si="0"/>
        <v/>
      </c>
      <c r="T20" s="41" t="str">
        <f t="shared" si="1"/>
        <v/>
      </c>
      <c r="U20" s="32"/>
      <c r="V20" s="37">
        <f t="shared" si="2"/>
        <v>0</v>
      </c>
      <c r="W20" s="61">
        <f t="shared" si="3"/>
        <v>0</v>
      </c>
      <c r="X20" s="32"/>
      <c r="Y20" s="32"/>
      <c r="Z20" s="32"/>
      <c r="AA20" s="32"/>
      <c r="AB20" s="32"/>
      <c r="AC20" s="32"/>
      <c r="AD20" s="32"/>
    </row>
    <row r="21" spans="1:30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56"/>
      <c r="O21" s="57"/>
      <c r="P21" s="57"/>
      <c r="Q21" s="57"/>
      <c r="R21" s="58"/>
      <c r="S21" s="41" t="str">
        <f t="shared" si="0"/>
        <v/>
      </c>
      <c r="T21" s="41" t="str">
        <f t="shared" si="1"/>
        <v/>
      </c>
      <c r="U21" s="32"/>
      <c r="V21" s="37">
        <f t="shared" si="2"/>
        <v>0</v>
      </c>
      <c r="W21" s="61">
        <f t="shared" si="3"/>
        <v>0</v>
      </c>
      <c r="X21" s="32"/>
      <c r="Y21" s="32"/>
      <c r="Z21" s="32"/>
      <c r="AA21" s="32"/>
      <c r="AB21" s="32"/>
      <c r="AC21" s="32"/>
      <c r="AD21" s="32"/>
    </row>
    <row r="22" spans="1:30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56"/>
      <c r="O22" s="57"/>
      <c r="P22" s="57"/>
      <c r="Q22" s="57"/>
      <c r="R22" s="58"/>
      <c r="S22" s="41" t="str">
        <f t="shared" si="0"/>
        <v/>
      </c>
      <c r="T22" s="41" t="str">
        <f t="shared" si="1"/>
        <v/>
      </c>
      <c r="U22" s="32"/>
      <c r="V22" s="37">
        <f t="shared" si="2"/>
        <v>0</v>
      </c>
      <c r="W22" s="61">
        <f t="shared" si="3"/>
        <v>0</v>
      </c>
      <c r="X22" s="32"/>
      <c r="Y22" s="32"/>
      <c r="Z22" s="32"/>
      <c r="AA22" s="32"/>
      <c r="AB22" s="32"/>
      <c r="AC22" s="32"/>
      <c r="AD22" s="32"/>
    </row>
    <row r="23" spans="1:30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56"/>
      <c r="O23" s="57"/>
      <c r="P23" s="57"/>
      <c r="Q23" s="57"/>
      <c r="R23" s="58"/>
      <c r="S23" s="41" t="str">
        <f t="shared" si="0"/>
        <v/>
      </c>
      <c r="T23" s="41" t="str">
        <f t="shared" si="1"/>
        <v/>
      </c>
      <c r="U23" s="32"/>
      <c r="V23" s="37">
        <f t="shared" si="2"/>
        <v>0</v>
      </c>
      <c r="W23" s="61">
        <f t="shared" si="3"/>
        <v>0</v>
      </c>
      <c r="X23" s="32"/>
      <c r="Y23" s="32"/>
      <c r="Z23" s="32"/>
      <c r="AA23" s="32"/>
      <c r="AB23" s="32"/>
      <c r="AC23" s="32"/>
      <c r="AD23" s="32"/>
    </row>
    <row r="24" spans="1:30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56"/>
      <c r="O24" s="57"/>
      <c r="P24" s="57"/>
      <c r="Q24" s="57"/>
      <c r="R24" s="58"/>
      <c r="S24" s="41" t="str">
        <f t="shared" si="0"/>
        <v/>
      </c>
      <c r="T24" s="41" t="str">
        <f t="shared" si="1"/>
        <v/>
      </c>
      <c r="U24" s="32"/>
      <c r="V24" s="37">
        <f t="shared" si="2"/>
        <v>0</v>
      </c>
      <c r="W24" s="61">
        <f t="shared" si="3"/>
        <v>0</v>
      </c>
      <c r="X24" s="32"/>
      <c r="Y24" s="32"/>
      <c r="Z24" s="32"/>
      <c r="AA24" s="32"/>
      <c r="AB24" s="32"/>
      <c r="AC24" s="32"/>
      <c r="AD24" s="32"/>
    </row>
    <row r="25" spans="1:30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56"/>
      <c r="O25" s="57"/>
      <c r="P25" s="57"/>
      <c r="Q25" s="57"/>
      <c r="R25" s="58"/>
      <c r="S25" s="41" t="str">
        <f t="shared" si="0"/>
        <v/>
      </c>
      <c r="T25" s="41" t="str">
        <f t="shared" si="1"/>
        <v/>
      </c>
      <c r="U25" s="32"/>
      <c r="V25" s="37">
        <f t="shared" si="2"/>
        <v>0</v>
      </c>
      <c r="W25" s="61">
        <f t="shared" si="3"/>
        <v>0</v>
      </c>
      <c r="X25" s="32"/>
      <c r="Y25" s="32"/>
      <c r="Z25" s="32"/>
      <c r="AA25" s="32"/>
      <c r="AB25" s="32"/>
      <c r="AC25" s="32"/>
      <c r="AD25" s="32"/>
    </row>
    <row r="26" spans="1:30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56"/>
      <c r="O26" s="57"/>
      <c r="P26" s="57"/>
      <c r="Q26" s="57"/>
      <c r="R26" s="58"/>
      <c r="S26" s="41" t="str">
        <f t="shared" si="0"/>
        <v/>
      </c>
      <c r="T26" s="41" t="str">
        <f t="shared" si="1"/>
        <v/>
      </c>
      <c r="U26" s="32"/>
      <c r="V26" s="37">
        <f t="shared" si="2"/>
        <v>0</v>
      </c>
      <c r="W26" s="61">
        <f t="shared" si="3"/>
        <v>0</v>
      </c>
      <c r="X26" s="32"/>
      <c r="Y26" s="32"/>
      <c r="Z26" s="32"/>
      <c r="AA26" s="32"/>
      <c r="AB26" s="32"/>
      <c r="AC26" s="32"/>
      <c r="AD26" s="32"/>
    </row>
    <row r="27" spans="1:30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56"/>
      <c r="O27" s="57"/>
      <c r="P27" s="57"/>
      <c r="Q27" s="57"/>
      <c r="R27" s="58"/>
      <c r="S27" s="41" t="str">
        <f t="shared" si="0"/>
        <v/>
      </c>
      <c r="T27" s="41" t="str">
        <f t="shared" si="1"/>
        <v/>
      </c>
      <c r="U27" s="32"/>
      <c r="V27" s="37">
        <f t="shared" si="2"/>
        <v>0</v>
      </c>
      <c r="W27" s="61">
        <f t="shared" si="3"/>
        <v>0</v>
      </c>
      <c r="X27" s="32"/>
      <c r="Y27" s="32"/>
      <c r="Z27" s="32"/>
      <c r="AA27" s="32"/>
      <c r="AB27" s="32"/>
      <c r="AC27" s="32"/>
      <c r="AD27" s="32"/>
    </row>
    <row r="28" spans="1:30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56"/>
      <c r="O28" s="57"/>
      <c r="P28" s="57"/>
      <c r="Q28" s="57"/>
      <c r="R28" s="58"/>
      <c r="S28" s="41" t="str">
        <f t="shared" si="0"/>
        <v/>
      </c>
      <c r="T28" s="41" t="str">
        <f t="shared" si="1"/>
        <v/>
      </c>
      <c r="U28" s="32"/>
      <c r="V28" s="37">
        <f t="shared" si="2"/>
        <v>0</v>
      </c>
      <c r="W28" s="61">
        <f t="shared" si="3"/>
        <v>0</v>
      </c>
      <c r="X28" s="32"/>
      <c r="Y28" s="32"/>
      <c r="Z28" s="32"/>
      <c r="AA28" s="32"/>
      <c r="AB28" s="32"/>
      <c r="AC28" s="32"/>
      <c r="AD28" s="32"/>
    </row>
    <row r="29" spans="1:30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56"/>
      <c r="O29" s="57"/>
      <c r="P29" s="57"/>
      <c r="Q29" s="57"/>
      <c r="R29" s="58"/>
      <c r="S29" s="41" t="str">
        <f t="shared" si="0"/>
        <v/>
      </c>
      <c r="T29" s="41" t="str">
        <f t="shared" si="1"/>
        <v/>
      </c>
      <c r="U29" s="32"/>
      <c r="V29" s="37">
        <f t="shared" si="2"/>
        <v>0</v>
      </c>
      <c r="W29" s="61">
        <f t="shared" si="3"/>
        <v>0</v>
      </c>
      <c r="X29" s="32"/>
      <c r="Y29" s="32"/>
      <c r="Z29" s="32"/>
      <c r="AA29" s="32"/>
      <c r="AB29" s="32"/>
      <c r="AC29" s="32"/>
      <c r="AD29" s="32"/>
    </row>
    <row r="30" spans="1:30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56"/>
      <c r="O30" s="57"/>
      <c r="P30" s="57"/>
      <c r="Q30" s="57"/>
      <c r="R30" s="58"/>
      <c r="S30" s="41" t="str">
        <f t="shared" si="0"/>
        <v/>
      </c>
      <c r="T30" s="41" t="str">
        <f t="shared" si="1"/>
        <v/>
      </c>
      <c r="U30" s="32"/>
      <c r="V30" s="37">
        <f t="shared" si="2"/>
        <v>0</v>
      </c>
      <c r="W30" s="61">
        <f t="shared" si="3"/>
        <v>0</v>
      </c>
      <c r="X30" s="32"/>
      <c r="Y30" s="32"/>
      <c r="Z30" s="32"/>
      <c r="AA30" s="32"/>
      <c r="AB30" s="32"/>
      <c r="AC30" s="32"/>
      <c r="AD30" s="32"/>
    </row>
    <row r="31" spans="1:30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56"/>
      <c r="O31" s="57"/>
      <c r="P31" s="57"/>
      <c r="Q31" s="57"/>
      <c r="R31" s="58"/>
      <c r="S31" s="41" t="str">
        <f t="shared" si="0"/>
        <v/>
      </c>
      <c r="T31" s="41" t="str">
        <f t="shared" si="1"/>
        <v/>
      </c>
      <c r="U31" s="32"/>
      <c r="V31" s="37">
        <f t="shared" si="2"/>
        <v>0</v>
      </c>
      <c r="W31" s="61">
        <f t="shared" si="3"/>
        <v>0</v>
      </c>
      <c r="X31" s="32"/>
      <c r="Y31" s="32"/>
      <c r="Z31" s="32"/>
      <c r="AA31" s="32"/>
      <c r="AB31" s="32"/>
      <c r="AC31" s="32"/>
      <c r="AD31" s="32"/>
    </row>
    <row r="32" spans="1:30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56"/>
      <c r="O32" s="57"/>
      <c r="P32" s="57"/>
      <c r="Q32" s="57"/>
      <c r="R32" s="58"/>
      <c r="S32" s="41" t="str">
        <f t="shared" si="0"/>
        <v/>
      </c>
      <c r="T32" s="41" t="str">
        <f t="shared" si="1"/>
        <v/>
      </c>
      <c r="U32" s="32"/>
      <c r="V32" s="37">
        <f t="shared" si="2"/>
        <v>0</v>
      </c>
      <c r="W32" s="61">
        <f t="shared" si="3"/>
        <v>0</v>
      </c>
      <c r="X32" s="32"/>
      <c r="Y32" s="32"/>
      <c r="Z32" s="32"/>
      <c r="AA32" s="32"/>
      <c r="AB32" s="32"/>
      <c r="AC32" s="32"/>
      <c r="AD32" s="32"/>
    </row>
    <row r="33" spans="1:30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56"/>
      <c r="O33" s="57"/>
      <c r="P33" s="57"/>
      <c r="Q33" s="57"/>
      <c r="R33" s="58"/>
      <c r="S33" s="41" t="str">
        <f t="shared" si="0"/>
        <v/>
      </c>
      <c r="T33" s="41" t="str">
        <f t="shared" si="1"/>
        <v/>
      </c>
      <c r="U33" s="32"/>
      <c r="V33" s="37">
        <f t="shared" si="2"/>
        <v>0</v>
      </c>
      <c r="W33" s="61">
        <f t="shared" si="3"/>
        <v>0</v>
      </c>
      <c r="X33" s="32"/>
      <c r="Y33" s="32"/>
      <c r="Z33" s="32"/>
      <c r="AA33" s="32"/>
      <c r="AB33" s="32"/>
      <c r="AC33" s="32"/>
      <c r="AD33" s="32"/>
    </row>
    <row r="34" spans="1:30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56"/>
      <c r="O34" s="57"/>
      <c r="P34" s="57"/>
      <c r="Q34" s="57"/>
      <c r="R34" s="58"/>
      <c r="S34" s="41" t="str">
        <f t="shared" si="0"/>
        <v/>
      </c>
      <c r="T34" s="41" t="str">
        <f t="shared" si="1"/>
        <v/>
      </c>
      <c r="U34" s="32"/>
      <c r="V34" s="37">
        <f t="shared" si="2"/>
        <v>0</v>
      </c>
      <c r="W34" s="61">
        <f t="shared" si="3"/>
        <v>0</v>
      </c>
      <c r="X34" s="32"/>
      <c r="Y34" s="32"/>
      <c r="Z34" s="32"/>
      <c r="AA34" s="32"/>
      <c r="AB34" s="32"/>
      <c r="AC34" s="32"/>
      <c r="AD34" s="32"/>
    </row>
    <row r="35" spans="1:30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56"/>
      <c r="O35" s="57"/>
      <c r="P35" s="57"/>
      <c r="Q35" s="57"/>
      <c r="R35" s="58"/>
      <c r="S35" s="41" t="str">
        <f t="shared" si="0"/>
        <v/>
      </c>
      <c r="T35" s="41" t="str">
        <f t="shared" si="1"/>
        <v/>
      </c>
      <c r="U35" s="32"/>
      <c r="V35" s="37">
        <f t="shared" si="2"/>
        <v>0</v>
      </c>
      <c r="W35" s="61">
        <f t="shared" si="3"/>
        <v>0</v>
      </c>
      <c r="X35" s="32"/>
      <c r="Y35" s="32"/>
      <c r="Z35" s="32"/>
      <c r="AA35" s="32"/>
      <c r="AB35" s="32"/>
      <c r="AC35" s="32"/>
      <c r="AD35" s="32"/>
    </row>
    <row r="36" spans="1:30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56"/>
      <c r="O36" s="57"/>
      <c r="P36" s="57"/>
      <c r="Q36" s="57"/>
      <c r="R36" s="58"/>
      <c r="S36" s="41" t="str">
        <f t="shared" si="0"/>
        <v/>
      </c>
      <c r="T36" s="41" t="str">
        <f t="shared" si="1"/>
        <v/>
      </c>
      <c r="U36" s="32"/>
      <c r="V36" s="37">
        <f t="shared" si="2"/>
        <v>0</v>
      </c>
      <c r="W36" s="61">
        <f t="shared" si="3"/>
        <v>0</v>
      </c>
      <c r="X36" s="32"/>
      <c r="Y36" s="32"/>
      <c r="Z36" s="32"/>
      <c r="AA36" s="32"/>
      <c r="AB36" s="32"/>
      <c r="AC36" s="32"/>
      <c r="AD36" s="32"/>
    </row>
    <row r="37" spans="1:30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56"/>
      <c r="O37" s="57"/>
      <c r="P37" s="57"/>
      <c r="Q37" s="57"/>
      <c r="R37" s="58"/>
      <c r="S37" s="41" t="str">
        <f t="shared" si="0"/>
        <v/>
      </c>
      <c r="T37" s="41" t="str">
        <f t="shared" si="1"/>
        <v/>
      </c>
      <c r="U37" s="32"/>
      <c r="V37" s="37">
        <f t="shared" si="2"/>
        <v>0</v>
      </c>
      <c r="W37" s="61">
        <f t="shared" si="3"/>
        <v>0</v>
      </c>
      <c r="X37" s="32"/>
      <c r="Y37" s="32"/>
      <c r="Z37" s="32"/>
      <c r="AA37" s="32"/>
      <c r="AB37" s="32"/>
      <c r="AC37" s="32"/>
      <c r="AD37" s="32"/>
    </row>
    <row r="38" spans="1:30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56"/>
      <c r="O38" s="57"/>
      <c r="P38" s="57"/>
      <c r="Q38" s="57"/>
      <c r="R38" s="58"/>
      <c r="S38" s="41" t="str">
        <f t="shared" si="0"/>
        <v/>
      </c>
      <c r="T38" s="41" t="str">
        <f t="shared" si="1"/>
        <v/>
      </c>
      <c r="U38" s="32"/>
      <c r="V38" s="37">
        <f t="shared" si="2"/>
        <v>0</v>
      </c>
      <c r="W38" s="61">
        <f t="shared" si="3"/>
        <v>0</v>
      </c>
      <c r="X38" s="32"/>
      <c r="Y38" s="32"/>
      <c r="Z38" s="32"/>
      <c r="AA38" s="32"/>
      <c r="AB38" s="32"/>
      <c r="AC38" s="32"/>
      <c r="AD38" s="32"/>
    </row>
    <row r="39" spans="1:30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56"/>
      <c r="O39" s="57"/>
      <c r="P39" s="57"/>
      <c r="Q39" s="57"/>
      <c r="R39" s="58"/>
      <c r="S39" s="41" t="str">
        <f t="shared" si="0"/>
        <v/>
      </c>
      <c r="T39" s="41" t="str">
        <f t="shared" si="1"/>
        <v/>
      </c>
      <c r="U39" s="32"/>
      <c r="V39" s="37">
        <f t="shared" si="2"/>
        <v>0</v>
      </c>
      <c r="W39" s="61">
        <f t="shared" si="3"/>
        <v>0</v>
      </c>
      <c r="X39" s="32"/>
      <c r="Y39" s="32"/>
      <c r="Z39" s="32"/>
      <c r="AA39" s="32"/>
      <c r="AB39" s="32"/>
      <c r="AC39" s="32"/>
      <c r="AD39" s="32"/>
    </row>
    <row r="40" spans="1:30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56"/>
      <c r="O40" s="57"/>
      <c r="P40" s="57"/>
      <c r="Q40" s="57"/>
      <c r="R40" s="58"/>
      <c r="S40" s="41" t="str">
        <f t="shared" si="0"/>
        <v/>
      </c>
      <c r="T40" s="41" t="str">
        <f t="shared" si="1"/>
        <v/>
      </c>
      <c r="U40" s="32"/>
      <c r="V40" s="37">
        <f t="shared" si="2"/>
        <v>0</v>
      </c>
      <c r="W40" s="61">
        <f t="shared" si="3"/>
        <v>0</v>
      </c>
      <c r="X40" s="32"/>
      <c r="Y40" s="32"/>
      <c r="Z40" s="32"/>
      <c r="AA40" s="32"/>
      <c r="AB40" s="32"/>
      <c r="AC40" s="32"/>
      <c r="AD40" s="32"/>
    </row>
    <row r="41" spans="1:30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56"/>
      <c r="O41" s="57"/>
      <c r="P41" s="57"/>
      <c r="Q41" s="57"/>
      <c r="R41" s="58"/>
      <c r="S41" s="41" t="str">
        <f t="shared" si="0"/>
        <v/>
      </c>
      <c r="T41" s="41" t="str">
        <f t="shared" si="1"/>
        <v/>
      </c>
      <c r="U41" s="32"/>
      <c r="V41" s="37">
        <f t="shared" si="2"/>
        <v>0</v>
      </c>
      <c r="W41" s="61">
        <f t="shared" si="3"/>
        <v>0</v>
      </c>
      <c r="X41" s="32"/>
      <c r="Y41" s="32"/>
      <c r="Z41" s="32"/>
      <c r="AA41" s="32"/>
      <c r="AB41" s="32"/>
      <c r="AC41" s="32"/>
      <c r="AD41" s="32"/>
    </row>
    <row r="42" spans="1:30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IF(X2=0,"",X2)</f>
        <v/>
      </c>
      <c r="J42" s="210"/>
      <c r="K42" s="210"/>
      <c r="L42" s="210"/>
      <c r="M42" s="210"/>
      <c r="N42" s="214" t="s">
        <v>29</v>
      </c>
      <c r="O42" s="214"/>
      <c r="P42" s="214"/>
      <c r="Q42" s="214"/>
      <c r="R42" s="214"/>
      <c r="S42" s="215" t="str">
        <f>IF(X4="-","-",X4)</f>
        <v>-</v>
      </c>
      <c r="T42" s="210"/>
      <c r="U42" s="33"/>
      <c r="V42" s="62"/>
      <c r="W42" s="63"/>
      <c r="X42" s="33"/>
      <c r="Y42" s="33"/>
      <c r="Z42" s="33"/>
      <c r="AA42" s="33"/>
      <c r="AB42" s="33"/>
      <c r="AC42" s="33"/>
      <c r="AD42" s="33"/>
    </row>
    <row r="43" spans="1:30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IF(X3="-","",X3)</f>
        <v/>
      </c>
      <c r="J43" s="217"/>
      <c r="K43" s="217"/>
      <c r="L43" s="217"/>
      <c r="M43" s="217"/>
      <c r="N43" s="211" t="s">
        <v>2</v>
      </c>
      <c r="O43" s="211"/>
      <c r="P43" s="211"/>
      <c r="Q43" s="211"/>
      <c r="R43" s="211"/>
      <c r="S43" s="212" t="str">
        <f>IF(S42="-","-",IF(S42&gt;=1.8,5,IF(S42&gt;=1.5,4,IF(S42&gt;=1.2,3,IF(S42&gt;=1,2,1)))))</f>
        <v>-</v>
      </c>
      <c r="T43" s="212"/>
      <c r="U43" s="33"/>
      <c r="V43" s="62"/>
      <c r="W43" s="63"/>
      <c r="X43" s="33"/>
      <c r="Y43" s="33"/>
      <c r="Z43" s="33"/>
      <c r="AA43" s="33"/>
      <c r="AB43" s="33"/>
      <c r="AC43" s="33"/>
      <c r="AD43" s="33"/>
    </row>
    <row r="44" spans="1:30" s="5" customFormat="1" ht="22.5" customHeight="1">
      <c r="A44" s="33"/>
      <c r="B44" s="214" t="s">
        <v>37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0" t="str">
        <f>IF(S43="-","-",IF(S43=5,"ดีเยี่ยม",IF(S43=4,"ดีมาก",IF(S43=3,"ดี",IF(S43=2,"พอใช้","ปรับปรุง")))))</f>
        <v>-</v>
      </c>
      <c r="T44" s="210"/>
      <c r="U44" s="33"/>
      <c r="V44" s="62"/>
      <c r="W44" s="63"/>
      <c r="X44" s="33"/>
      <c r="Y44" s="33"/>
      <c r="Z44" s="33"/>
      <c r="AA44" s="33"/>
      <c r="AB44" s="33"/>
      <c r="AC44" s="33"/>
      <c r="AD44" s="33"/>
    </row>
    <row r="45" spans="1:30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3"/>
      <c r="X45" s="33"/>
      <c r="Y45" s="33"/>
      <c r="Z45" s="33"/>
      <c r="AA45" s="33"/>
      <c r="AB45" s="33"/>
      <c r="AC45" s="33"/>
      <c r="AD45" s="33"/>
    </row>
    <row r="46" spans="1:30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7" t="s">
        <v>30</v>
      </c>
      <c r="T46" s="54">
        <f>COUNTIF(S7:S41,5)</f>
        <v>0</v>
      </c>
      <c r="U46" s="31" t="s">
        <v>27</v>
      </c>
    </row>
    <row r="47" spans="1:3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7" t="s">
        <v>31</v>
      </c>
      <c r="T47" s="54">
        <f>COUNTIF(S7:S41,4)</f>
        <v>0</v>
      </c>
      <c r="U47" s="31" t="s">
        <v>27</v>
      </c>
    </row>
    <row r="48" spans="1:30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7" t="s">
        <v>32</v>
      </c>
      <c r="T48" s="54">
        <f>COUNTIF(S7:S41,3)</f>
        <v>0</v>
      </c>
      <c r="U48" s="31" t="s">
        <v>27</v>
      </c>
    </row>
    <row r="49" spans="2:21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7" t="s">
        <v>33</v>
      </c>
      <c r="T49" s="54">
        <f>COUNTIF(S7:S41,2)</f>
        <v>0</v>
      </c>
      <c r="U49" s="31" t="s">
        <v>27</v>
      </c>
    </row>
    <row r="50" spans="2:21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7" t="s">
        <v>34</v>
      </c>
      <c r="T50" s="54">
        <f>COUNTIF(S7:S41,1)</f>
        <v>0</v>
      </c>
      <c r="U50" s="31" t="s">
        <v>27</v>
      </c>
    </row>
    <row r="51" spans="2:2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7" t="s">
        <v>85</v>
      </c>
      <c r="T51" s="55">
        <f>SUM(T46:T50)</f>
        <v>0</v>
      </c>
      <c r="U51" s="31" t="s">
        <v>27</v>
      </c>
    </row>
    <row r="52" spans="2:2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2:2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2:2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2:2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2:2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2:2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2:20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2:20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2:20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2:20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2:20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2:20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2:20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2:20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2:20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</sheetData>
  <sheetProtection password="CF17" sheet="1" objects="1" scenarios="1" selectLockedCells="1"/>
  <mergeCells count="19">
    <mergeCell ref="B44:R44"/>
    <mergeCell ref="S44:T44"/>
    <mergeCell ref="B42:H42"/>
    <mergeCell ref="I42:M42"/>
    <mergeCell ref="N42:R42"/>
    <mergeCell ref="S42:T42"/>
    <mergeCell ref="B43:H43"/>
    <mergeCell ref="I43:M43"/>
    <mergeCell ref="N43:R43"/>
    <mergeCell ref="S43:T43"/>
    <mergeCell ref="B2:T2"/>
    <mergeCell ref="C4:T4"/>
    <mergeCell ref="B5:B6"/>
    <mergeCell ref="C5:C6"/>
    <mergeCell ref="D5:H5"/>
    <mergeCell ref="I5:M5"/>
    <mergeCell ref="N5:R5"/>
    <mergeCell ref="S5:S6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7:O41 E7:E41 J7:J4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7:N41 D7:D41 I7:I4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7:P41 F7:F41 K7:K4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7:Q41 G7:G41 L7:L4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7:R41 H7:H41 M7:M4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D75"/>
  <sheetViews>
    <sheetView showGridLines="0" showRowColHeaders="0" workbookViewId="0">
      <selection activeCell="D7" sqref="D7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18" width="3.25" style="1" customWidth="1"/>
    <col min="19" max="19" width="7.375" style="1" customWidth="1"/>
    <col min="20" max="20" width="9.375" style="1" customWidth="1"/>
    <col min="21" max="21" width="10.625" style="31" customWidth="1"/>
    <col min="22" max="22" width="14.625" style="34" customWidth="1"/>
    <col min="23" max="23" width="13" style="31" customWidth="1"/>
    <col min="24" max="24" width="10.25" style="31" customWidth="1"/>
    <col min="25" max="25" width="13.625" style="31" customWidth="1"/>
    <col min="26" max="30" width="23.25" style="31"/>
    <col min="31" max="16384" width="23.25" style="1"/>
  </cols>
  <sheetData>
    <row r="1" spans="1:3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W1" s="50" t="s">
        <v>36</v>
      </c>
      <c r="X1" s="87">
        <v>1</v>
      </c>
      <c r="Y1" s="53" t="s">
        <v>35</v>
      </c>
    </row>
    <row r="2" spans="1:30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0"/>
      <c r="V2" s="35"/>
      <c r="W2" s="50" t="s">
        <v>86</v>
      </c>
      <c r="X2" s="51">
        <f>SUM(T46:T48)</f>
        <v>0</v>
      </c>
      <c r="Y2" s="53" t="s">
        <v>27</v>
      </c>
      <c r="Z2" s="30"/>
      <c r="AA2" s="30"/>
      <c r="AB2" s="30"/>
      <c r="AC2" s="30"/>
      <c r="AD2" s="30"/>
    </row>
    <row r="3" spans="1:30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0"/>
      <c r="V3" s="49"/>
      <c r="W3" s="50" t="s">
        <v>28</v>
      </c>
      <c r="X3" s="52" t="str">
        <f>IF(X2=0,"-",X2*100/T51)</f>
        <v>-</v>
      </c>
      <c r="Y3" s="53"/>
      <c r="Z3" s="30"/>
      <c r="AA3" s="30"/>
      <c r="AB3" s="30"/>
      <c r="AC3" s="30"/>
      <c r="AD3" s="30"/>
    </row>
    <row r="4" spans="1:30" s="20" customFormat="1" ht="42" customHeight="1">
      <c r="A4" s="30"/>
      <c r="C4" s="209" t="s">
        <v>99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30"/>
      <c r="V4" s="35"/>
      <c r="W4" s="126" t="s">
        <v>29</v>
      </c>
      <c r="X4" s="127" t="str">
        <f>IF(X3="-","-",X3*X1/100)</f>
        <v>-</v>
      </c>
      <c r="Y4" s="128" t="s">
        <v>35</v>
      </c>
      <c r="Z4" s="30"/>
      <c r="AA4" s="30"/>
      <c r="AB4" s="30"/>
      <c r="AC4" s="30"/>
      <c r="AD4" s="30"/>
    </row>
    <row r="5" spans="1:30" s="7" customFormat="1" ht="119.25" customHeight="1">
      <c r="A5" s="30"/>
      <c r="B5" s="213" t="s">
        <v>0</v>
      </c>
      <c r="C5" s="213" t="s">
        <v>1</v>
      </c>
      <c r="D5" s="219" t="s">
        <v>100</v>
      </c>
      <c r="E5" s="220"/>
      <c r="F5" s="220"/>
      <c r="G5" s="220"/>
      <c r="H5" s="221"/>
      <c r="I5" s="219" t="s">
        <v>101</v>
      </c>
      <c r="J5" s="220"/>
      <c r="K5" s="220"/>
      <c r="L5" s="220"/>
      <c r="M5" s="221"/>
      <c r="N5" s="228"/>
      <c r="O5" s="229"/>
      <c r="P5" s="229"/>
      <c r="Q5" s="229"/>
      <c r="R5" s="229"/>
      <c r="S5" s="218" t="s">
        <v>26</v>
      </c>
      <c r="T5" s="218" t="s">
        <v>25</v>
      </c>
      <c r="U5" s="30"/>
      <c r="V5" s="45" t="s">
        <v>8</v>
      </c>
      <c r="W5" s="46" t="s">
        <v>9</v>
      </c>
      <c r="X5" s="30"/>
      <c r="Y5" s="30"/>
      <c r="Z5" s="30"/>
      <c r="AA5" s="30"/>
      <c r="AB5" s="30"/>
      <c r="AC5" s="30"/>
      <c r="AD5" s="30"/>
    </row>
    <row r="6" spans="1:30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/>
      <c r="O6" s="39"/>
      <c r="P6" s="39"/>
      <c r="Q6" s="39"/>
      <c r="R6" s="48"/>
      <c r="S6" s="218"/>
      <c r="T6" s="218"/>
      <c r="V6" s="59">
        <v>10</v>
      </c>
      <c r="W6" s="60">
        <v>100</v>
      </c>
    </row>
    <row r="7" spans="1:30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56"/>
      <c r="O7" s="57"/>
      <c r="P7" s="57"/>
      <c r="Q7" s="57"/>
      <c r="R7" s="58"/>
      <c r="S7" s="41" t="str">
        <f>IF(W7=0,"",IF(W7&gt;=90,5,IF(W7&gt;=75,4,IF(W7&gt;=60,3,IF(W7&gt;=50,2,1)))))</f>
        <v/>
      </c>
      <c r="T7" s="41" t="str">
        <f>IF(S7="","",IF(S7=5,"ดีเยี่ยม",IF(S7=4,"ดีมาก",IF(S7=3,"ดี",IF(S7=2,"พอใช้","ปรับปรุง")))))</f>
        <v/>
      </c>
      <c r="U7" s="32"/>
      <c r="V7" s="37">
        <f>SUM(D7:R7)</f>
        <v>0</v>
      </c>
      <c r="W7" s="61">
        <f>V7*100/$V$6</f>
        <v>0</v>
      </c>
      <c r="X7" s="32"/>
      <c r="Y7" s="32"/>
      <c r="Z7" s="32"/>
      <c r="AA7" s="32"/>
      <c r="AB7" s="32"/>
      <c r="AC7" s="32"/>
      <c r="AD7" s="32"/>
    </row>
    <row r="8" spans="1:30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56"/>
      <c r="O8" s="57"/>
      <c r="P8" s="57"/>
      <c r="Q8" s="57"/>
      <c r="R8" s="58"/>
      <c r="S8" s="41" t="str">
        <f t="shared" ref="S8:S41" si="0">IF(W8=0,"",IF(W8&gt;=90,5,IF(W8&gt;=75,4,IF(W8&gt;=60,3,IF(W8&gt;=50,2,1)))))</f>
        <v/>
      </c>
      <c r="T8" s="41" t="str">
        <f t="shared" ref="T8:T41" si="1">IF(S8="","",IF(S8=5,"ดีเยี่ยม",IF(S8=4,"ดีมาก",IF(S8=3,"ดี",IF(S8=2,"พอใช้","ปรับปรุง")))))</f>
        <v/>
      </c>
      <c r="U8" s="32"/>
      <c r="V8" s="37">
        <f t="shared" ref="V8:V41" si="2">SUM(D8:R8)</f>
        <v>0</v>
      </c>
      <c r="W8" s="61">
        <f t="shared" ref="W8:W41" si="3">V8*100/$V$6</f>
        <v>0</v>
      </c>
      <c r="X8" s="32"/>
      <c r="Y8" s="32"/>
      <c r="Z8" s="32"/>
      <c r="AA8" s="32"/>
      <c r="AB8" s="32"/>
      <c r="AC8" s="32"/>
      <c r="AD8" s="32"/>
    </row>
    <row r="9" spans="1:30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56"/>
      <c r="O9" s="57"/>
      <c r="P9" s="57"/>
      <c r="Q9" s="57"/>
      <c r="R9" s="58"/>
      <c r="S9" s="41" t="str">
        <f t="shared" si="0"/>
        <v/>
      </c>
      <c r="T9" s="41" t="str">
        <f t="shared" si="1"/>
        <v/>
      </c>
      <c r="U9" s="32"/>
      <c r="V9" s="37">
        <f t="shared" si="2"/>
        <v>0</v>
      </c>
      <c r="W9" s="61">
        <f t="shared" si="3"/>
        <v>0</v>
      </c>
      <c r="X9" s="32"/>
      <c r="Y9" s="32"/>
      <c r="Z9" s="32"/>
      <c r="AA9" s="32"/>
      <c r="AB9" s="32"/>
      <c r="AC9" s="32"/>
      <c r="AD9" s="32"/>
    </row>
    <row r="10" spans="1:30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56"/>
      <c r="O10" s="57"/>
      <c r="P10" s="57"/>
      <c r="Q10" s="57"/>
      <c r="R10" s="58"/>
      <c r="S10" s="41" t="str">
        <f t="shared" si="0"/>
        <v/>
      </c>
      <c r="T10" s="41" t="str">
        <f t="shared" si="1"/>
        <v/>
      </c>
      <c r="U10" s="32"/>
      <c r="V10" s="37">
        <f t="shared" si="2"/>
        <v>0</v>
      </c>
      <c r="W10" s="61">
        <f t="shared" si="3"/>
        <v>0</v>
      </c>
      <c r="X10" s="32"/>
      <c r="Y10" s="32"/>
      <c r="Z10" s="32"/>
      <c r="AA10" s="32"/>
      <c r="AB10" s="32"/>
      <c r="AC10" s="32"/>
      <c r="AD10" s="32"/>
    </row>
    <row r="11" spans="1:30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56"/>
      <c r="O11" s="57"/>
      <c r="P11" s="57"/>
      <c r="Q11" s="57"/>
      <c r="R11" s="58"/>
      <c r="S11" s="41" t="str">
        <f t="shared" si="0"/>
        <v/>
      </c>
      <c r="T11" s="41" t="str">
        <f t="shared" si="1"/>
        <v/>
      </c>
      <c r="U11" s="32"/>
      <c r="V11" s="37">
        <f t="shared" si="2"/>
        <v>0</v>
      </c>
      <c r="W11" s="61">
        <f t="shared" si="3"/>
        <v>0</v>
      </c>
      <c r="X11" s="32"/>
      <c r="Y11" s="32"/>
      <c r="Z11" s="32"/>
      <c r="AA11" s="32"/>
      <c r="AB11" s="32"/>
      <c r="AC11" s="32"/>
      <c r="AD11" s="32"/>
    </row>
    <row r="12" spans="1:30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56"/>
      <c r="O12" s="57"/>
      <c r="P12" s="57"/>
      <c r="Q12" s="57"/>
      <c r="R12" s="58"/>
      <c r="S12" s="41" t="str">
        <f t="shared" si="0"/>
        <v/>
      </c>
      <c r="T12" s="41" t="str">
        <f t="shared" si="1"/>
        <v/>
      </c>
      <c r="U12" s="32"/>
      <c r="V12" s="37">
        <f t="shared" si="2"/>
        <v>0</v>
      </c>
      <c r="W12" s="61">
        <f t="shared" si="3"/>
        <v>0</v>
      </c>
      <c r="X12" s="32"/>
      <c r="Y12" s="32"/>
      <c r="Z12" s="32"/>
      <c r="AA12" s="32"/>
      <c r="AB12" s="32"/>
      <c r="AC12" s="32"/>
      <c r="AD12" s="32"/>
    </row>
    <row r="13" spans="1:30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56"/>
      <c r="O13" s="57"/>
      <c r="P13" s="57"/>
      <c r="Q13" s="57"/>
      <c r="R13" s="58"/>
      <c r="S13" s="41" t="str">
        <f t="shared" si="0"/>
        <v/>
      </c>
      <c r="T13" s="41" t="str">
        <f t="shared" si="1"/>
        <v/>
      </c>
      <c r="U13" s="32"/>
      <c r="V13" s="37">
        <f t="shared" si="2"/>
        <v>0</v>
      </c>
      <c r="W13" s="61">
        <f t="shared" si="3"/>
        <v>0</v>
      </c>
      <c r="X13" s="32"/>
      <c r="Y13" s="32"/>
      <c r="Z13" s="32"/>
      <c r="AA13" s="32"/>
      <c r="AB13" s="32"/>
      <c r="AC13" s="32"/>
      <c r="AD13" s="32"/>
    </row>
    <row r="14" spans="1:30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56"/>
      <c r="O14" s="57"/>
      <c r="P14" s="57"/>
      <c r="Q14" s="57"/>
      <c r="R14" s="58"/>
      <c r="S14" s="41" t="str">
        <f t="shared" si="0"/>
        <v/>
      </c>
      <c r="T14" s="41" t="str">
        <f t="shared" si="1"/>
        <v/>
      </c>
      <c r="U14" s="32"/>
      <c r="V14" s="37">
        <f t="shared" si="2"/>
        <v>0</v>
      </c>
      <c r="W14" s="61">
        <f t="shared" si="3"/>
        <v>0</v>
      </c>
      <c r="X14" s="32"/>
      <c r="Y14" s="32"/>
      <c r="Z14" s="32"/>
      <c r="AA14" s="32"/>
      <c r="AB14" s="32"/>
      <c r="AC14" s="32"/>
      <c r="AD14" s="32"/>
    </row>
    <row r="15" spans="1:30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56"/>
      <c r="O15" s="57"/>
      <c r="P15" s="57"/>
      <c r="Q15" s="57"/>
      <c r="R15" s="58"/>
      <c r="S15" s="41" t="str">
        <f t="shared" si="0"/>
        <v/>
      </c>
      <c r="T15" s="41" t="str">
        <f t="shared" si="1"/>
        <v/>
      </c>
      <c r="U15" s="32"/>
      <c r="V15" s="37">
        <f t="shared" si="2"/>
        <v>0</v>
      </c>
      <c r="W15" s="61">
        <f t="shared" si="3"/>
        <v>0</v>
      </c>
      <c r="X15" s="32"/>
      <c r="Y15" s="32"/>
      <c r="Z15" s="32"/>
      <c r="AA15" s="32"/>
      <c r="AB15" s="32"/>
      <c r="AC15" s="32"/>
      <c r="AD15" s="32"/>
    </row>
    <row r="16" spans="1:30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56"/>
      <c r="O16" s="57"/>
      <c r="P16" s="57"/>
      <c r="Q16" s="57"/>
      <c r="R16" s="58"/>
      <c r="S16" s="41" t="str">
        <f t="shared" si="0"/>
        <v/>
      </c>
      <c r="T16" s="41" t="str">
        <f t="shared" si="1"/>
        <v/>
      </c>
      <c r="U16" s="32"/>
      <c r="V16" s="37">
        <f t="shared" si="2"/>
        <v>0</v>
      </c>
      <c r="W16" s="61">
        <f t="shared" si="3"/>
        <v>0</v>
      </c>
      <c r="X16" s="32"/>
      <c r="Y16" s="32"/>
      <c r="Z16" s="32"/>
      <c r="AA16" s="32"/>
      <c r="AB16" s="32"/>
      <c r="AC16" s="32"/>
      <c r="AD16" s="32"/>
    </row>
    <row r="17" spans="1:30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56"/>
      <c r="O17" s="57"/>
      <c r="P17" s="57"/>
      <c r="Q17" s="57"/>
      <c r="R17" s="58"/>
      <c r="S17" s="41" t="str">
        <f t="shared" si="0"/>
        <v/>
      </c>
      <c r="T17" s="41" t="str">
        <f t="shared" si="1"/>
        <v/>
      </c>
      <c r="U17" s="32"/>
      <c r="V17" s="37">
        <f t="shared" si="2"/>
        <v>0</v>
      </c>
      <c r="W17" s="61">
        <f t="shared" si="3"/>
        <v>0</v>
      </c>
      <c r="X17" s="32"/>
      <c r="Y17" s="32"/>
      <c r="Z17" s="32"/>
      <c r="AA17" s="32"/>
      <c r="AB17" s="32"/>
      <c r="AC17" s="32"/>
      <c r="AD17" s="32"/>
    </row>
    <row r="18" spans="1:30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56"/>
      <c r="O18" s="57"/>
      <c r="P18" s="57"/>
      <c r="Q18" s="57"/>
      <c r="R18" s="58"/>
      <c r="S18" s="41" t="str">
        <f t="shared" si="0"/>
        <v/>
      </c>
      <c r="T18" s="41" t="str">
        <f t="shared" si="1"/>
        <v/>
      </c>
      <c r="U18" s="32"/>
      <c r="V18" s="37">
        <f t="shared" si="2"/>
        <v>0</v>
      </c>
      <c r="W18" s="61">
        <f t="shared" si="3"/>
        <v>0</v>
      </c>
      <c r="X18" s="32"/>
      <c r="Y18" s="32"/>
      <c r="Z18" s="32"/>
      <c r="AA18" s="32"/>
      <c r="AB18" s="32"/>
      <c r="AC18" s="32"/>
      <c r="AD18" s="32"/>
    </row>
    <row r="19" spans="1:30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56"/>
      <c r="O19" s="57"/>
      <c r="P19" s="57"/>
      <c r="Q19" s="57"/>
      <c r="R19" s="58"/>
      <c r="S19" s="41" t="str">
        <f t="shared" si="0"/>
        <v/>
      </c>
      <c r="T19" s="41" t="str">
        <f t="shared" si="1"/>
        <v/>
      </c>
      <c r="U19" s="32"/>
      <c r="V19" s="37">
        <f t="shared" si="2"/>
        <v>0</v>
      </c>
      <c r="W19" s="61">
        <f t="shared" si="3"/>
        <v>0</v>
      </c>
      <c r="X19" s="32"/>
      <c r="Y19" s="32"/>
      <c r="Z19" s="32"/>
      <c r="AA19" s="32"/>
      <c r="AB19" s="32"/>
      <c r="AC19" s="32"/>
      <c r="AD19" s="32"/>
    </row>
    <row r="20" spans="1:30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56"/>
      <c r="O20" s="57"/>
      <c r="P20" s="57"/>
      <c r="Q20" s="57"/>
      <c r="R20" s="58"/>
      <c r="S20" s="41" t="str">
        <f t="shared" si="0"/>
        <v/>
      </c>
      <c r="T20" s="41" t="str">
        <f t="shared" si="1"/>
        <v/>
      </c>
      <c r="U20" s="32"/>
      <c r="V20" s="37">
        <f t="shared" si="2"/>
        <v>0</v>
      </c>
      <c r="W20" s="61">
        <f t="shared" si="3"/>
        <v>0</v>
      </c>
      <c r="X20" s="32"/>
      <c r="Y20" s="32"/>
      <c r="Z20" s="32"/>
      <c r="AA20" s="32"/>
      <c r="AB20" s="32"/>
      <c r="AC20" s="32"/>
      <c r="AD20" s="32"/>
    </row>
    <row r="21" spans="1:30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56"/>
      <c r="O21" s="57"/>
      <c r="P21" s="57"/>
      <c r="Q21" s="57"/>
      <c r="R21" s="58"/>
      <c r="S21" s="41" t="str">
        <f t="shared" si="0"/>
        <v/>
      </c>
      <c r="T21" s="41" t="str">
        <f t="shared" si="1"/>
        <v/>
      </c>
      <c r="U21" s="32"/>
      <c r="V21" s="37">
        <f t="shared" si="2"/>
        <v>0</v>
      </c>
      <c r="W21" s="61">
        <f t="shared" si="3"/>
        <v>0</v>
      </c>
      <c r="X21" s="32"/>
      <c r="Y21" s="32"/>
      <c r="Z21" s="32"/>
      <c r="AA21" s="32"/>
      <c r="AB21" s="32"/>
      <c r="AC21" s="32"/>
      <c r="AD21" s="32"/>
    </row>
    <row r="22" spans="1:30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56"/>
      <c r="O22" s="57"/>
      <c r="P22" s="57"/>
      <c r="Q22" s="57"/>
      <c r="R22" s="58"/>
      <c r="S22" s="41" t="str">
        <f t="shared" si="0"/>
        <v/>
      </c>
      <c r="T22" s="41" t="str">
        <f t="shared" si="1"/>
        <v/>
      </c>
      <c r="U22" s="32"/>
      <c r="V22" s="37">
        <f t="shared" si="2"/>
        <v>0</v>
      </c>
      <c r="W22" s="61">
        <f t="shared" si="3"/>
        <v>0</v>
      </c>
      <c r="X22" s="32"/>
      <c r="Y22" s="32"/>
      <c r="Z22" s="32"/>
      <c r="AA22" s="32"/>
      <c r="AB22" s="32"/>
      <c r="AC22" s="32"/>
      <c r="AD22" s="32"/>
    </row>
    <row r="23" spans="1:30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56"/>
      <c r="O23" s="57"/>
      <c r="P23" s="57"/>
      <c r="Q23" s="57"/>
      <c r="R23" s="58"/>
      <c r="S23" s="41" t="str">
        <f t="shared" si="0"/>
        <v/>
      </c>
      <c r="T23" s="41" t="str">
        <f t="shared" si="1"/>
        <v/>
      </c>
      <c r="U23" s="32"/>
      <c r="V23" s="37">
        <f t="shared" si="2"/>
        <v>0</v>
      </c>
      <c r="W23" s="61">
        <f t="shared" si="3"/>
        <v>0</v>
      </c>
      <c r="X23" s="32"/>
      <c r="Y23" s="32"/>
      <c r="Z23" s="32"/>
      <c r="AA23" s="32"/>
      <c r="AB23" s="32"/>
      <c r="AC23" s="32"/>
      <c r="AD23" s="32"/>
    </row>
    <row r="24" spans="1:30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56"/>
      <c r="O24" s="57"/>
      <c r="P24" s="57"/>
      <c r="Q24" s="57"/>
      <c r="R24" s="58"/>
      <c r="S24" s="41" t="str">
        <f t="shared" si="0"/>
        <v/>
      </c>
      <c r="T24" s="41" t="str">
        <f t="shared" si="1"/>
        <v/>
      </c>
      <c r="U24" s="32"/>
      <c r="V24" s="37">
        <f t="shared" si="2"/>
        <v>0</v>
      </c>
      <c r="W24" s="61">
        <f t="shared" si="3"/>
        <v>0</v>
      </c>
      <c r="X24" s="32"/>
      <c r="Y24" s="32"/>
      <c r="Z24" s="32"/>
      <c r="AA24" s="32"/>
      <c r="AB24" s="32"/>
      <c r="AC24" s="32"/>
      <c r="AD24" s="32"/>
    </row>
    <row r="25" spans="1:30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56"/>
      <c r="O25" s="57"/>
      <c r="P25" s="57"/>
      <c r="Q25" s="57"/>
      <c r="R25" s="58"/>
      <c r="S25" s="41" t="str">
        <f t="shared" si="0"/>
        <v/>
      </c>
      <c r="T25" s="41" t="str">
        <f t="shared" si="1"/>
        <v/>
      </c>
      <c r="U25" s="32"/>
      <c r="V25" s="37">
        <f t="shared" si="2"/>
        <v>0</v>
      </c>
      <c r="W25" s="61">
        <f t="shared" si="3"/>
        <v>0</v>
      </c>
      <c r="X25" s="32"/>
      <c r="Y25" s="32"/>
      <c r="Z25" s="32"/>
      <c r="AA25" s="32"/>
      <c r="AB25" s="32"/>
      <c r="AC25" s="32"/>
      <c r="AD25" s="32"/>
    </row>
    <row r="26" spans="1:30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56"/>
      <c r="O26" s="57"/>
      <c r="P26" s="57"/>
      <c r="Q26" s="57"/>
      <c r="R26" s="58"/>
      <c r="S26" s="41" t="str">
        <f t="shared" si="0"/>
        <v/>
      </c>
      <c r="T26" s="41" t="str">
        <f t="shared" si="1"/>
        <v/>
      </c>
      <c r="U26" s="32"/>
      <c r="V26" s="37">
        <f t="shared" si="2"/>
        <v>0</v>
      </c>
      <c r="W26" s="61">
        <f t="shared" si="3"/>
        <v>0</v>
      </c>
      <c r="X26" s="32"/>
      <c r="Y26" s="32"/>
      <c r="Z26" s="32"/>
      <c r="AA26" s="32"/>
      <c r="AB26" s="32"/>
      <c r="AC26" s="32"/>
      <c r="AD26" s="32"/>
    </row>
    <row r="27" spans="1:30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56"/>
      <c r="O27" s="57"/>
      <c r="P27" s="57"/>
      <c r="Q27" s="57"/>
      <c r="R27" s="58"/>
      <c r="S27" s="41" t="str">
        <f t="shared" si="0"/>
        <v/>
      </c>
      <c r="T27" s="41" t="str">
        <f t="shared" si="1"/>
        <v/>
      </c>
      <c r="U27" s="32"/>
      <c r="V27" s="37">
        <f t="shared" si="2"/>
        <v>0</v>
      </c>
      <c r="W27" s="61">
        <f t="shared" si="3"/>
        <v>0</v>
      </c>
      <c r="X27" s="32"/>
      <c r="Y27" s="32"/>
      <c r="Z27" s="32"/>
      <c r="AA27" s="32"/>
      <c r="AB27" s="32"/>
      <c r="AC27" s="32"/>
      <c r="AD27" s="32"/>
    </row>
    <row r="28" spans="1:30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56"/>
      <c r="O28" s="57"/>
      <c r="P28" s="57"/>
      <c r="Q28" s="57"/>
      <c r="R28" s="58"/>
      <c r="S28" s="41" t="str">
        <f t="shared" si="0"/>
        <v/>
      </c>
      <c r="T28" s="41" t="str">
        <f t="shared" si="1"/>
        <v/>
      </c>
      <c r="U28" s="32"/>
      <c r="V28" s="37">
        <f t="shared" si="2"/>
        <v>0</v>
      </c>
      <c r="W28" s="61">
        <f t="shared" si="3"/>
        <v>0</v>
      </c>
      <c r="X28" s="32"/>
      <c r="Y28" s="32"/>
      <c r="Z28" s="32"/>
      <c r="AA28" s="32"/>
      <c r="AB28" s="32"/>
      <c r="AC28" s="32"/>
      <c r="AD28" s="32"/>
    </row>
    <row r="29" spans="1:30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56"/>
      <c r="O29" s="57"/>
      <c r="P29" s="57"/>
      <c r="Q29" s="57"/>
      <c r="R29" s="58"/>
      <c r="S29" s="41" t="str">
        <f t="shared" si="0"/>
        <v/>
      </c>
      <c r="T29" s="41" t="str">
        <f t="shared" si="1"/>
        <v/>
      </c>
      <c r="U29" s="32"/>
      <c r="V29" s="37">
        <f t="shared" si="2"/>
        <v>0</v>
      </c>
      <c r="W29" s="61">
        <f t="shared" si="3"/>
        <v>0</v>
      </c>
      <c r="X29" s="32"/>
      <c r="Y29" s="32"/>
      <c r="Z29" s="32"/>
      <c r="AA29" s="32"/>
      <c r="AB29" s="32"/>
      <c r="AC29" s="32"/>
      <c r="AD29" s="32"/>
    </row>
    <row r="30" spans="1:30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56"/>
      <c r="O30" s="57"/>
      <c r="P30" s="57"/>
      <c r="Q30" s="57"/>
      <c r="R30" s="58"/>
      <c r="S30" s="41" t="str">
        <f t="shared" si="0"/>
        <v/>
      </c>
      <c r="T30" s="41" t="str">
        <f t="shared" si="1"/>
        <v/>
      </c>
      <c r="U30" s="32"/>
      <c r="V30" s="37">
        <f t="shared" si="2"/>
        <v>0</v>
      </c>
      <c r="W30" s="61">
        <f t="shared" si="3"/>
        <v>0</v>
      </c>
      <c r="X30" s="32"/>
      <c r="Y30" s="32"/>
      <c r="Z30" s="32"/>
      <c r="AA30" s="32"/>
      <c r="AB30" s="32"/>
      <c r="AC30" s="32"/>
      <c r="AD30" s="32"/>
    </row>
    <row r="31" spans="1:30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56"/>
      <c r="O31" s="57"/>
      <c r="P31" s="57"/>
      <c r="Q31" s="57"/>
      <c r="R31" s="58"/>
      <c r="S31" s="41" t="str">
        <f t="shared" si="0"/>
        <v/>
      </c>
      <c r="T31" s="41" t="str">
        <f t="shared" si="1"/>
        <v/>
      </c>
      <c r="U31" s="32"/>
      <c r="V31" s="37">
        <f t="shared" si="2"/>
        <v>0</v>
      </c>
      <c r="W31" s="61">
        <f t="shared" si="3"/>
        <v>0</v>
      </c>
      <c r="X31" s="32"/>
      <c r="Y31" s="32"/>
      <c r="Z31" s="32"/>
      <c r="AA31" s="32"/>
      <c r="AB31" s="32"/>
      <c r="AC31" s="32"/>
      <c r="AD31" s="32"/>
    </row>
    <row r="32" spans="1:30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56"/>
      <c r="O32" s="57"/>
      <c r="P32" s="57"/>
      <c r="Q32" s="57"/>
      <c r="R32" s="58"/>
      <c r="S32" s="41" t="str">
        <f t="shared" si="0"/>
        <v/>
      </c>
      <c r="T32" s="41" t="str">
        <f t="shared" si="1"/>
        <v/>
      </c>
      <c r="U32" s="32"/>
      <c r="V32" s="37">
        <f t="shared" si="2"/>
        <v>0</v>
      </c>
      <c r="W32" s="61">
        <f t="shared" si="3"/>
        <v>0</v>
      </c>
      <c r="X32" s="32"/>
      <c r="Y32" s="32"/>
      <c r="Z32" s="32"/>
      <c r="AA32" s="32"/>
      <c r="AB32" s="32"/>
      <c r="AC32" s="32"/>
      <c r="AD32" s="32"/>
    </row>
    <row r="33" spans="1:30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56"/>
      <c r="O33" s="57"/>
      <c r="P33" s="57"/>
      <c r="Q33" s="57"/>
      <c r="R33" s="58"/>
      <c r="S33" s="41" t="str">
        <f t="shared" si="0"/>
        <v/>
      </c>
      <c r="T33" s="41" t="str">
        <f t="shared" si="1"/>
        <v/>
      </c>
      <c r="U33" s="32"/>
      <c r="V33" s="37">
        <f t="shared" si="2"/>
        <v>0</v>
      </c>
      <c r="W33" s="61">
        <f t="shared" si="3"/>
        <v>0</v>
      </c>
      <c r="X33" s="32"/>
      <c r="Y33" s="32"/>
      <c r="Z33" s="32"/>
      <c r="AA33" s="32"/>
      <c r="AB33" s="32"/>
      <c r="AC33" s="32"/>
      <c r="AD33" s="32"/>
    </row>
    <row r="34" spans="1:30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56"/>
      <c r="O34" s="57"/>
      <c r="P34" s="57"/>
      <c r="Q34" s="57"/>
      <c r="R34" s="58"/>
      <c r="S34" s="41" t="str">
        <f t="shared" si="0"/>
        <v/>
      </c>
      <c r="T34" s="41" t="str">
        <f t="shared" si="1"/>
        <v/>
      </c>
      <c r="U34" s="32"/>
      <c r="V34" s="37">
        <f t="shared" si="2"/>
        <v>0</v>
      </c>
      <c r="W34" s="61">
        <f t="shared" si="3"/>
        <v>0</v>
      </c>
      <c r="X34" s="32"/>
      <c r="Y34" s="32"/>
      <c r="Z34" s="32"/>
      <c r="AA34" s="32"/>
      <c r="AB34" s="32"/>
      <c r="AC34" s="32"/>
      <c r="AD34" s="32"/>
    </row>
    <row r="35" spans="1:30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56"/>
      <c r="O35" s="57"/>
      <c r="P35" s="57"/>
      <c r="Q35" s="57"/>
      <c r="R35" s="58"/>
      <c r="S35" s="41" t="str">
        <f t="shared" si="0"/>
        <v/>
      </c>
      <c r="T35" s="41" t="str">
        <f t="shared" si="1"/>
        <v/>
      </c>
      <c r="U35" s="32"/>
      <c r="V35" s="37">
        <f t="shared" si="2"/>
        <v>0</v>
      </c>
      <c r="W35" s="61">
        <f t="shared" si="3"/>
        <v>0</v>
      </c>
      <c r="X35" s="32"/>
      <c r="Y35" s="32"/>
      <c r="Z35" s="32"/>
      <c r="AA35" s="32"/>
      <c r="AB35" s="32"/>
      <c r="AC35" s="32"/>
      <c r="AD35" s="32"/>
    </row>
    <row r="36" spans="1:30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56"/>
      <c r="O36" s="57"/>
      <c r="P36" s="57"/>
      <c r="Q36" s="57"/>
      <c r="R36" s="58"/>
      <c r="S36" s="41" t="str">
        <f t="shared" si="0"/>
        <v/>
      </c>
      <c r="T36" s="41" t="str">
        <f t="shared" si="1"/>
        <v/>
      </c>
      <c r="U36" s="32"/>
      <c r="V36" s="37">
        <f t="shared" si="2"/>
        <v>0</v>
      </c>
      <c r="W36" s="61">
        <f t="shared" si="3"/>
        <v>0</v>
      </c>
      <c r="X36" s="32"/>
      <c r="Y36" s="32"/>
      <c r="Z36" s="32"/>
      <c r="AA36" s="32"/>
      <c r="AB36" s="32"/>
      <c r="AC36" s="32"/>
      <c r="AD36" s="32"/>
    </row>
    <row r="37" spans="1:30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56"/>
      <c r="O37" s="57"/>
      <c r="P37" s="57"/>
      <c r="Q37" s="57"/>
      <c r="R37" s="58"/>
      <c r="S37" s="41" t="str">
        <f t="shared" si="0"/>
        <v/>
      </c>
      <c r="T37" s="41" t="str">
        <f t="shared" si="1"/>
        <v/>
      </c>
      <c r="U37" s="32"/>
      <c r="V37" s="37">
        <f t="shared" si="2"/>
        <v>0</v>
      </c>
      <c r="W37" s="61">
        <f t="shared" si="3"/>
        <v>0</v>
      </c>
      <c r="X37" s="32"/>
      <c r="Y37" s="32"/>
      <c r="Z37" s="32"/>
      <c r="AA37" s="32"/>
      <c r="AB37" s="32"/>
      <c r="AC37" s="32"/>
      <c r="AD37" s="32"/>
    </row>
    <row r="38" spans="1:30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56"/>
      <c r="O38" s="57"/>
      <c r="P38" s="57"/>
      <c r="Q38" s="57"/>
      <c r="R38" s="58"/>
      <c r="S38" s="41" t="str">
        <f t="shared" si="0"/>
        <v/>
      </c>
      <c r="T38" s="41" t="str">
        <f t="shared" si="1"/>
        <v/>
      </c>
      <c r="U38" s="32"/>
      <c r="V38" s="37">
        <f t="shared" si="2"/>
        <v>0</v>
      </c>
      <c r="W38" s="61">
        <f t="shared" si="3"/>
        <v>0</v>
      </c>
      <c r="X38" s="32"/>
      <c r="Y38" s="32"/>
      <c r="Z38" s="32"/>
      <c r="AA38" s="32"/>
      <c r="AB38" s="32"/>
      <c r="AC38" s="32"/>
      <c r="AD38" s="32"/>
    </row>
    <row r="39" spans="1:30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56"/>
      <c r="O39" s="57"/>
      <c r="P39" s="57"/>
      <c r="Q39" s="57"/>
      <c r="R39" s="58"/>
      <c r="S39" s="41" t="str">
        <f t="shared" si="0"/>
        <v/>
      </c>
      <c r="T39" s="41" t="str">
        <f t="shared" si="1"/>
        <v/>
      </c>
      <c r="U39" s="32"/>
      <c r="V39" s="37">
        <f t="shared" si="2"/>
        <v>0</v>
      </c>
      <c r="W39" s="61">
        <f t="shared" si="3"/>
        <v>0</v>
      </c>
      <c r="X39" s="32"/>
      <c r="Y39" s="32"/>
      <c r="Z39" s="32"/>
      <c r="AA39" s="32"/>
      <c r="AB39" s="32"/>
      <c r="AC39" s="32"/>
      <c r="AD39" s="32"/>
    </row>
    <row r="40" spans="1:30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56"/>
      <c r="O40" s="57"/>
      <c r="P40" s="57"/>
      <c r="Q40" s="57"/>
      <c r="R40" s="58"/>
      <c r="S40" s="41" t="str">
        <f t="shared" si="0"/>
        <v/>
      </c>
      <c r="T40" s="41" t="str">
        <f t="shared" si="1"/>
        <v/>
      </c>
      <c r="U40" s="32"/>
      <c r="V40" s="37">
        <f t="shared" si="2"/>
        <v>0</v>
      </c>
      <c r="W40" s="61">
        <f t="shared" si="3"/>
        <v>0</v>
      </c>
      <c r="X40" s="32"/>
      <c r="Y40" s="32"/>
      <c r="Z40" s="32"/>
      <c r="AA40" s="32"/>
      <c r="AB40" s="32"/>
      <c r="AC40" s="32"/>
      <c r="AD40" s="32"/>
    </row>
    <row r="41" spans="1:30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56"/>
      <c r="O41" s="57"/>
      <c r="P41" s="57"/>
      <c r="Q41" s="57"/>
      <c r="R41" s="58"/>
      <c r="S41" s="41" t="str">
        <f t="shared" si="0"/>
        <v/>
      </c>
      <c r="T41" s="41" t="str">
        <f t="shared" si="1"/>
        <v/>
      </c>
      <c r="U41" s="32"/>
      <c r="V41" s="37">
        <f t="shared" si="2"/>
        <v>0</v>
      </c>
      <c r="W41" s="61">
        <f t="shared" si="3"/>
        <v>0</v>
      </c>
      <c r="X41" s="32"/>
      <c r="Y41" s="32"/>
      <c r="Z41" s="32"/>
      <c r="AA41" s="32"/>
      <c r="AB41" s="32"/>
      <c r="AC41" s="32"/>
      <c r="AD41" s="32"/>
    </row>
    <row r="42" spans="1:30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IF(X2=0,"",X2)</f>
        <v/>
      </c>
      <c r="J42" s="210"/>
      <c r="K42" s="210"/>
      <c r="L42" s="210"/>
      <c r="M42" s="210"/>
      <c r="N42" s="214" t="s">
        <v>29</v>
      </c>
      <c r="O42" s="214"/>
      <c r="P42" s="214"/>
      <c r="Q42" s="214"/>
      <c r="R42" s="214"/>
      <c r="S42" s="215" t="str">
        <f>IF(X4="-","-",X4)</f>
        <v>-</v>
      </c>
      <c r="T42" s="210"/>
      <c r="U42" s="33"/>
      <c r="V42" s="62"/>
      <c r="W42" s="63"/>
      <c r="X42" s="33"/>
      <c r="Y42" s="33"/>
      <c r="Z42" s="33"/>
      <c r="AA42" s="33"/>
      <c r="AB42" s="33"/>
      <c r="AC42" s="33"/>
      <c r="AD42" s="33"/>
    </row>
    <row r="43" spans="1:30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IF(X3="-","",X3)</f>
        <v/>
      </c>
      <c r="J43" s="217"/>
      <c r="K43" s="217"/>
      <c r="L43" s="217"/>
      <c r="M43" s="217"/>
      <c r="N43" s="211" t="s">
        <v>2</v>
      </c>
      <c r="O43" s="211"/>
      <c r="P43" s="211"/>
      <c r="Q43" s="211"/>
      <c r="R43" s="211"/>
      <c r="S43" s="212" t="str">
        <f>IF(S42="-","-",IF(S42&gt;=0.9,5,IF(S42&gt;=0.75,4,IF(S42&gt;=0.6,3,IF(S42&gt;=0.5,2,1)))))</f>
        <v>-</v>
      </c>
      <c r="T43" s="212"/>
      <c r="U43" s="33"/>
      <c r="V43" s="62"/>
      <c r="W43" s="63"/>
      <c r="X43" s="33"/>
      <c r="Y43" s="33"/>
      <c r="Z43" s="33"/>
      <c r="AA43" s="33"/>
      <c r="AB43" s="33"/>
      <c r="AC43" s="33"/>
      <c r="AD43" s="33"/>
    </row>
    <row r="44" spans="1:30" s="5" customFormat="1" ht="22.5" customHeight="1">
      <c r="A44" s="33"/>
      <c r="B44" s="214" t="s">
        <v>37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0" t="str">
        <f>IF(S43="-","-",IF(S43=5,"ดีเยี่ยม",IF(S43=4,"ดีมาก",IF(S43=3,"ดี",IF(S43=2,"พอใช้","ปรับปรุง")))))</f>
        <v>-</v>
      </c>
      <c r="T44" s="210"/>
      <c r="U44" s="33"/>
      <c r="V44" s="62"/>
      <c r="W44" s="63"/>
      <c r="X44" s="33"/>
      <c r="Y44" s="33"/>
      <c r="Z44" s="33"/>
      <c r="AA44" s="33"/>
      <c r="AB44" s="33"/>
      <c r="AC44" s="33"/>
      <c r="AD44" s="33"/>
    </row>
    <row r="45" spans="1:30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3"/>
      <c r="X45" s="33"/>
      <c r="Y45" s="33"/>
      <c r="Z45" s="33"/>
      <c r="AA45" s="33"/>
      <c r="AB45" s="33"/>
      <c r="AC45" s="33"/>
      <c r="AD45" s="33"/>
    </row>
    <row r="46" spans="1:30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7" t="s">
        <v>30</v>
      </c>
      <c r="T46" s="54">
        <f>COUNTIF(S7:S41,5)</f>
        <v>0</v>
      </c>
      <c r="U46" s="31" t="s">
        <v>27</v>
      </c>
    </row>
    <row r="47" spans="1:3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7" t="s">
        <v>31</v>
      </c>
      <c r="T47" s="54">
        <f>COUNTIF(S7:S41,4)</f>
        <v>0</v>
      </c>
      <c r="U47" s="31" t="s">
        <v>27</v>
      </c>
    </row>
    <row r="48" spans="1:30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7" t="s">
        <v>32</v>
      </c>
      <c r="T48" s="54">
        <f>COUNTIF(S7:S41,3)</f>
        <v>0</v>
      </c>
      <c r="U48" s="31" t="s">
        <v>27</v>
      </c>
    </row>
    <row r="49" spans="2:21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7" t="s">
        <v>33</v>
      </c>
      <c r="T49" s="54">
        <f>COUNTIF(S7:S41,2)</f>
        <v>0</v>
      </c>
      <c r="U49" s="31" t="s">
        <v>27</v>
      </c>
    </row>
    <row r="50" spans="2:21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7" t="s">
        <v>34</v>
      </c>
      <c r="T50" s="54">
        <f>COUNTIF(S7:S41,1)</f>
        <v>0</v>
      </c>
      <c r="U50" s="31" t="s">
        <v>27</v>
      </c>
    </row>
    <row r="51" spans="2:2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7" t="s">
        <v>85</v>
      </c>
      <c r="T51" s="55">
        <f>SUM(T46:T50)</f>
        <v>0</v>
      </c>
      <c r="U51" s="31" t="s">
        <v>27</v>
      </c>
    </row>
    <row r="52" spans="2:2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2:2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2:2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2:2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2:2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2:2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2:20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2:20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2:20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2:20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2:20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2:20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2:20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2:20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2:20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</sheetData>
  <sheetProtection password="CF17" sheet="1" objects="1" scenarios="1" selectLockedCells="1"/>
  <mergeCells count="19">
    <mergeCell ref="B44:R44"/>
    <mergeCell ref="S44:T44"/>
    <mergeCell ref="B42:H42"/>
    <mergeCell ref="I42:M42"/>
    <mergeCell ref="N42:R42"/>
    <mergeCell ref="S42:T42"/>
    <mergeCell ref="B43:H43"/>
    <mergeCell ref="I43:M43"/>
    <mergeCell ref="N43:R43"/>
    <mergeCell ref="S43:T43"/>
    <mergeCell ref="B2:T2"/>
    <mergeCell ref="C4:T4"/>
    <mergeCell ref="B5:B6"/>
    <mergeCell ref="C5:C6"/>
    <mergeCell ref="D5:H5"/>
    <mergeCell ref="I5:M5"/>
    <mergeCell ref="N5:R5"/>
    <mergeCell ref="S5:S6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7:O41 E7:E41 J7:J4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7:N41 D7:D41 I7:I4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7:P41 F7:F41 K7:K4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7:Q41 G7:G41 L7:L4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7:R41 H7:H41 M7:M4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D75"/>
  <sheetViews>
    <sheetView showGridLines="0" showRowColHeaders="0" workbookViewId="0">
      <selection activeCell="D7" sqref="D7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18" width="3.25" style="1" customWidth="1"/>
    <col min="19" max="19" width="7.375" style="1" customWidth="1"/>
    <col min="20" max="20" width="9.375" style="1" customWidth="1"/>
    <col min="21" max="21" width="10.625" style="31" customWidth="1"/>
    <col min="22" max="22" width="14.625" style="34" customWidth="1"/>
    <col min="23" max="23" width="13" style="31" customWidth="1"/>
    <col min="24" max="24" width="10.25" style="31" customWidth="1"/>
    <col min="25" max="25" width="13.625" style="31" customWidth="1"/>
    <col min="26" max="30" width="23.25" style="31"/>
    <col min="31" max="16384" width="23.25" style="1"/>
  </cols>
  <sheetData>
    <row r="1" spans="1:3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W1" s="50" t="s">
        <v>36</v>
      </c>
      <c r="X1" s="87">
        <v>1</v>
      </c>
      <c r="Y1" s="53" t="s">
        <v>35</v>
      </c>
    </row>
    <row r="2" spans="1:30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0"/>
      <c r="V2" s="35"/>
      <c r="W2" s="50" t="s">
        <v>86</v>
      </c>
      <c r="X2" s="51">
        <f>SUM(T46:T48)</f>
        <v>0</v>
      </c>
      <c r="Y2" s="53" t="s">
        <v>27</v>
      </c>
      <c r="Z2" s="30"/>
      <c r="AA2" s="30"/>
      <c r="AB2" s="30"/>
      <c r="AC2" s="30"/>
      <c r="AD2" s="30"/>
    </row>
    <row r="3" spans="1:30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0"/>
      <c r="V3" s="49"/>
      <c r="W3" s="50" t="s">
        <v>28</v>
      </c>
      <c r="X3" s="52" t="str">
        <f>IF(X2=0,"-",X2*100/T51)</f>
        <v>-</v>
      </c>
      <c r="Y3" s="53"/>
      <c r="Z3" s="30"/>
      <c r="AA3" s="30"/>
      <c r="AB3" s="30"/>
      <c r="AC3" s="30"/>
      <c r="AD3" s="30"/>
    </row>
    <row r="4" spans="1:30" s="20" customFormat="1" ht="42" customHeight="1">
      <c r="A4" s="30"/>
      <c r="C4" s="230" t="s">
        <v>102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30"/>
      <c r="V4" s="35"/>
      <c r="W4" s="126" t="s">
        <v>29</v>
      </c>
      <c r="X4" s="127" t="str">
        <f>IF(X3="-","-",X3*X1/100)</f>
        <v>-</v>
      </c>
      <c r="Y4" s="128" t="s">
        <v>35</v>
      </c>
      <c r="Z4" s="30"/>
      <c r="AA4" s="30"/>
      <c r="AB4" s="30"/>
      <c r="AC4" s="30"/>
      <c r="AD4" s="30"/>
    </row>
    <row r="5" spans="1:30" s="7" customFormat="1" ht="119.25" customHeight="1">
      <c r="A5" s="30"/>
      <c r="B5" s="213" t="s">
        <v>0</v>
      </c>
      <c r="C5" s="213" t="s">
        <v>1</v>
      </c>
      <c r="D5" s="219" t="s">
        <v>103</v>
      </c>
      <c r="E5" s="220"/>
      <c r="F5" s="220"/>
      <c r="G5" s="220"/>
      <c r="H5" s="221"/>
      <c r="I5" s="222" t="s">
        <v>104</v>
      </c>
      <c r="J5" s="223"/>
      <c r="K5" s="223"/>
      <c r="L5" s="223"/>
      <c r="M5" s="224"/>
      <c r="N5" s="228" t="s">
        <v>105</v>
      </c>
      <c r="O5" s="229"/>
      <c r="P5" s="229"/>
      <c r="Q5" s="229"/>
      <c r="R5" s="229"/>
      <c r="S5" s="218" t="s">
        <v>26</v>
      </c>
      <c r="T5" s="218" t="s">
        <v>25</v>
      </c>
      <c r="U5" s="30"/>
      <c r="V5" s="45" t="s">
        <v>8</v>
      </c>
      <c r="W5" s="46" t="s">
        <v>9</v>
      </c>
      <c r="X5" s="30"/>
      <c r="Y5" s="30"/>
      <c r="Z5" s="30"/>
      <c r="AA5" s="30"/>
      <c r="AB5" s="30"/>
      <c r="AC5" s="30"/>
      <c r="AD5" s="30"/>
    </row>
    <row r="6" spans="1:30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>
        <v>5</v>
      </c>
      <c r="O6" s="39">
        <v>4</v>
      </c>
      <c r="P6" s="39">
        <v>3</v>
      </c>
      <c r="Q6" s="39">
        <v>2</v>
      </c>
      <c r="R6" s="40">
        <v>1</v>
      </c>
      <c r="S6" s="218"/>
      <c r="T6" s="218"/>
      <c r="V6" s="129">
        <v>15</v>
      </c>
      <c r="W6" s="60">
        <v>100</v>
      </c>
    </row>
    <row r="7" spans="1:30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42"/>
      <c r="O7" s="43"/>
      <c r="P7" s="43"/>
      <c r="Q7" s="43"/>
      <c r="R7" s="44"/>
      <c r="S7" s="41" t="str">
        <f>IF(W7=0,"",IF(W7&gt;=90,5,IF(W7&gt;=75,4,IF(W7&gt;=60,3,IF(W7&gt;=50,2,1)))))</f>
        <v/>
      </c>
      <c r="T7" s="41" t="str">
        <f>IF(S7="","",IF(S7=5,"ดีเยี่ยม",IF(S7=4,"ดีมาก",IF(S7=3,"ดี",IF(S7=2,"พอใช้","ปรับปรุง")))))</f>
        <v/>
      </c>
      <c r="U7" s="32"/>
      <c r="V7" s="37">
        <f>SUM(D7:R7)</f>
        <v>0</v>
      </c>
      <c r="W7" s="61">
        <f>V7*100/$V$6</f>
        <v>0</v>
      </c>
      <c r="X7" s="32"/>
      <c r="Y7" s="32"/>
      <c r="Z7" s="32"/>
      <c r="AA7" s="32"/>
      <c r="AB7" s="32"/>
      <c r="AC7" s="32"/>
      <c r="AD7" s="32"/>
    </row>
    <row r="8" spans="1:30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42"/>
      <c r="O8" s="43"/>
      <c r="P8" s="43"/>
      <c r="Q8" s="43"/>
      <c r="R8" s="44"/>
      <c r="S8" s="41" t="str">
        <f t="shared" ref="S8:S41" si="0">IF(W8=0,"",IF(W8&gt;=90,5,IF(W8&gt;=75,4,IF(W8&gt;=60,3,IF(W8&gt;=50,2,1)))))</f>
        <v/>
      </c>
      <c r="T8" s="41" t="str">
        <f t="shared" ref="T8:T41" si="1">IF(S8="","",IF(S8=5,"ดีเยี่ยม",IF(S8=4,"ดีมาก",IF(S8=3,"ดี",IF(S8=2,"พอใช้","ปรับปรุง")))))</f>
        <v/>
      </c>
      <c r="U8" s="32"/>
      <c r="V8" s="37">
        <f t="shared" ref="V8:V41" si="2">SUM(D8:R8)</f>
        <v>0</v>
      </c>
      <c r="W8" s="61">
        <f t="shared" ref="W8:W41" si="3">V8*100/$V$6</f>
        <v>0</v>
      </c>
      <c r="X8" s="32"/>
      <c r="Y8" s="32"/>
      <c r="Z8" s="32"/>
      <c r="AA8" s="32"/>
      <c r="AB8" s="32"/>
      <c r="AC8" s="32"/>
      <c r="AD8" s="32"/>
    </row>
    <row r="9" spans="1:30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42"/>
      <c r="O9" s="43"/>
      <c r="P9" s="43"/>
      <c r="Q9" s="43"/>
      <c r="R9" s="44"/>
      <c r="S9" s="41" t="str">
        <f t="shared" si="0"/>
        <v/>
      </c>
      <c r="T9" s="41" t="str">
        <f t="shared" si="1"/>
        <v/>
      </c>
      <c r="U9" s="32"/>
      <c r="V9" s="37">
        <f t="shared" si="2"/>
        <v>0</v>
      </c>
      <c r="W9" s="61">
        <f t="shared" si="3"/>
        <v>0</v>
      </c>
      <c r="X9" s="32"/>
      <c r="Y9" s="32"/>
      <c r="Z9" s="32"/>
      <c r="AA9" s="32"/>
      <c r="AB9" s="32"/>
      <c r="AC9" s="32"/>
      <c r="AD9" s="32"/>
    </row>
    <row r="10" spans="1:30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42"/>
      <c r="O10" s="43"/>
      <c r="P10" s="43"/>
      <c r="Q10" s="43"/>
      <c r="R10" s="44"/>
      <c r="S10" s="41" t="str">
        <f t="shared" si="0"/>
        <v/>
      </c>
      <c r="T10" s="41" t="str">
        <f t="shared" si="1"/>
        <v/>
      </c>
      <c r="U10" s="32"/>
      <c r="V10" s="37">
        <f t="shared" si="2"/>
        <v>0</v>
      </c>
      <c r="W10" s="61">
        <f t="shared" si="3"/>
        <v>0</v>
      </c>
      <c r="X10" s="32"/>
      <c r="Y10" s="32"/>
      <c r="Z10" s="32"/>
      <c r="AA10" s="32"/>
      <c r="AB10" s="32"/>
      <c r="AC10" s="32"/>
      <c r="AD10" s="32"/>
    </row>
    <row r="11" spans="1:30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42"/>
      <c r="O11" s="43"/>
      <c r="P11" s="43"/>
      <c r="Q11" s="43"/>
      <c r="R11" s="44"/>
      <c r="S11" s="41" t="str">
        <f t="shared" si="0"/>
        <v/>
      </c>
      <c r="T11" s="41" t="str">
        <f t="shared" si="1"/>
        <v/>
      </c>
      <c r="U11" s="32"/>
      <c r="V11" s="37">
        <f t="shared" si="2"/>
        <v>0</v>
      </c>
      <c r="W11" s="61">
        <f t="shared" si="3"/>
        <v>0</v>
      </c>
      <c r="X11" s="32"/>
      <c r="Y11" s="32"/>
      <c r="Z11" s="32"/>
      <c r="AA11" s="32"/>
      <c r="AB11" s="32"/>
      <c r="AC11" s="32"/>
      <c r="AD11" s="32"/>
    </row>
    <row r="12" spans="1:30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42"/>
      <c r="O12" s="43"/>
      <c r="P12" s="43"/>
      <c r="Q12" s="43"/>
      <c r="R12" s="44"/>
      <c r="S12" s="41" t="str">
        <f t="shared" si="0"/>
        <v/>
      </c>
      <c r="T12" s="41" t="str">
        <f t="shared" si="1"/>
        <v/>
      </c>
      <c r="U12" s="32"/>
      <c r="V12" s="37">
        <f t="shared" si="2"/>
        <v>0</v>
      </c>
      <c r="W12" s="61">
        <f t="shared" si="3"/>
        <v>0</v>
      </c>
      <c r="X12" s="32"/>
      <c r="Y12" s="32"/>
      <c r="Z12" s="32"/>
      <c r="AA12" s="32"/>
      <c r="AB12" s="32"/>
      <c r="AC12" s="32"/>
      <c r="AD12" s="32"/>
    </row>
    <row r="13" spans="1:30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42"/>
      <c r="O13" s="43"/>
      <c r="P13" s="43"/>
      <c r="Q13" s="43"/>
      <c r="R13" s="44"/>
      <c r="S13" s="41" t="str">
        <f t="shared" si="0"/>
        <v/>
      </c>
      <c r="T13" s="41" t="str">
        <f t="shared" si="1"/>
        <v/>
      </c>
      <c r="U13" s="32"/>
      <c r="V13" s="37">
        <f t="shared" si="2"/>
        <v>0</v>
      </c>
      <c r="W13" s="61">
        <f t="shared" si="3"/>
        <v>0</v>
      </c>
      <c r="X13" s="32"/>
      <c r="Y13" s="32"/>
      <c r="Z13" s="32"/>
      <c r="AA13" s="32"/>
      <c r="AB13" s="32"/>
      <c r="AC13" s="32"/>
      <c r="AD13" s="32"/>
    </row>
    <row r="14" spans="1:30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42"/>
      <c r="O14" s="43"/>
      <c r="P14" s="43"/>
      <c r="Q14" s="43"/>
      <c r="R14" s="44"/>
      <c r="S14" s="41" t="str">
        <f t="shared" si="0"/>
        <v/>
      </c>
      <c r="T14" s="41" t="str">
        <f t="shared" si="1"/>
        <v/>
      </c>
      <c r="U14" s="32"/>
      <c r="V14" s="37">
        <f t="shared" si="2"/>
        <v>0</v>
      </c>
      <c r="W14" s="61">
        <f t="shared" si="3"/>
        <v>0</v>
      </c>
      <c r="X14" s="32"/>
      <c r="Y14" s="32"/>
      <c r="Z14" s="32"/>
      <c r="AA14" s="32"/>
      <c r="AB14" s="32"/>
      <c r="AC14" s="32"/>
      <c r="AD14" s="32"/>
    </row>
    <row r="15" spans="1:30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42"/>
      <c r="O15" s="43"/>
      <c r="P15" s="43"/>
      <c r="Q15" s="43"/>
      <c r="R15" s="44"/>
      <c r="S15" s="41" t="str">
        <f t="shared" si="0"/>
        <v/>
      </c>
      <c r="T15" s="41" t="str">
        <f t="shared" si="1"/>
        <v/>
      </c>
      <c r="U15" s="32"/>
      <c r="V15" s="37">
        <f t="shared" si="2"/>
        <v>0</v>
      </c>
      <c r="W15" s="61">
        <f t="shared" si="3"/>
        <v>0</v>
      </c>
      <c r="X15" s="32"/>
      <c r="Y15" s="32"/>
      <c r="Z15" s="32"/>
      <c r="AA15" s="32"/>
      <c r="AB15" s="32"/>
      <c r="AC15" s="32"/>
      <c r="AD15" s="32"/>
    </row>
    <row r="16" spans="1:30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42"/>
      <c r="O16" s="43"/>
      <c r="P16" s="43"/>
      <c r="Q16" s="43"/>
      <c r="R16" s="44"/>
      <c r="S16" s="41" t="str">
        <f t="shared" si="0"/>
        <v/>
      </c>
      <c r="T16" s="41" t="str">
        <f t="shared" si="1"/>
        <v/>
      </c>
      <c r="U16" s="32"/>
      <c r="V16" s="37">
        <f t="shared" si="2"/>
        <v>0</v>
      </c>
      <c r="W16" s="61">
        <f t="shared" si="3"/>
        <v>0</v>
      </c>
      <c r="X16" s="32"/>
      <c r="Y16" s="32"/>
      <c r="Z16" s="32"/>
      <c r="AA16" s="32"/>
      <c r="AB16" s="32"/>
      <c r="AC16" s="32"/>
      <c r="AD16" s="32"/>
    </row>
    <row r="17" spans="1:30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42"/>
      <c r="O17" s="43"/>
      <c r="P17" s="43"/>
      <c r="Q17" s="43"/>
      <c r="R17" s="44"/>
      <c r="S17" s="41" t="str">
        <f t="shared" si="0"/>
        <v/>
      </c>
      <c r="T17" s="41" t="str">
        <f t="shared" si="1"/>
        <v/>
      </c>
      <c r="U17" s="32"/>
      <c r="V17" s="37">
        <f t="shared" si="2"/>
        <v>0</v>
      </c>
      <c r="W17" s="61">
        <f t="shared" si="3"/>
        <v>0</v>
      </c>
      <c r="X17" s="32"/>
      <c r="Y17" s="32"/>
      <c r="Z17" s="32"/>
      <c r="AA17" s="32"/>
      <c r="AB17" s="32"/>
      <c r="AC17" s="32"/>
      <c r="AD17" s="32"/>
    </row>
    <row r="18" spans="1:30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42"/>
      <c r="O18" s="43"/>
      <c r="P18" s="43"/>
      <c r="Q18" s="43"/>
      <c r="R18" s="44"/>
      <c r="S18" s="41" t="str">
        <f t="shared" si="0"/>
        <v/>
      </c>
      <c r="T18" s="41" t="str">
        <f t="shared" si="1"/>
        <v/>
      </c>
      <c r="U18" s="32"/>
      <c r="V18" s="37">
        <f t="shared" si="2"/>
        <v>0</v>
      </c>
      <c r="W18" s="61">
        <f t="shared" si="3"/>
        <v>0</v>
      </c>
      <c r="X18" s="32"/>
      <c r="Y18" s="32"/>
      <c r="Z18" s="32"/>
      <c r="AA18" s="32"/>
      <c r="AB18" s="32"/>
      <c r="AC18" s="32"/>
      <c r="AD18" s="32"/>
    </row>
    <row r="19" spans="1:30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42"/>
      <c r="O19" s="43"/>
      <c r="P19" s="43"/>
      <c r="Q19" s="43"/>
      <c r="R19" s="44"/>
      <c r="S19" s="41" t="str">
        <f t="shared" si="0"/>
        <v/>
      </c>
      <c r="T19" s="41" t="str">
        <f t="shared" si="1"/>
        <v/>
      </c>
      <c r="U19" s="32"/>
      <c r="V19" s="37">
        <f t="shared" si="2"/>
        <v>0</v>
      </c>
      <c r="W19" s="61">
        <f t="shared" si="3"/>
        <v>0</v>
      </c>
      <c r="X19" s="32"/>
      <c r="Y19" s="32"/>
      <c r="Z19" s="32"/>
      <c r="AA19" s="32"/>
      <c r="AB19" s="32"/>
      <c r="AC19" s="32"/>
      <c r="AD19" s="32"/>
    </row>
    <row r="20" spans="1:30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42"/>
      <c r="O20" s="43"/>
      <c r="P20" s="43"/>
      <c r="Q20" s="43"/>
      <c r="R20" s="44"/>
      <c r="S20" s="41" t="str">
        <f t="shared" si="0"/>
        <v/>
      </c>
      <c r="T20" s="41" t="str">
        <f t="shared" si="1"/>
        <v/>
      </c>
      <c r="U20" s="32"/>
      <c r="V20" s="37">
        <f t="shared" si="2"/>
        <v>0</v>
      </c>
      <c r="W20" s="61">
        <f t="shared" si="3"/>
        <v>0</v>
      </c>
      <c r="X20" s="32"/>
      <c r="Y20" s="32"/>
      <c r="Z20" s="32"/>
      <c r="AA20" s="32"/>
      <c r="AB20" s="32"/>
      <c r="AC20" s="32"/>
      <c r="AD20" s="32"/>
    </row>
    <row r="21" spans="1:30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42"/>
      <c r="O21" s="43"/>
      <c r="P21" s="43"/>
      <c r="Q21" s="43"/>
      <c r="R21" s="44"/>
      <c r="S21" s="41" t="str">
        <f t="shared" si="0"/>
        <v/>
      </c>
      <c r="T21" s="41" t="str">
        <f t="shared" si="1"/>
        <v/>
      </c>
      <c r="U21" s="32"/>
      <c r="V21" s="37">
        <f t="shared" si="2"/>
        <v>0</v>
      </c>
      <c r="W21" s="61">
        <f t="shared" si="3"/>
        <v>0</v>
      </c>
      <c r="X21" s="32"/>
      <c r="Y21" s="32"/>
      <c r="Z21" s="32"/>
      <c r="AA21" s="32"/>
      <c r="AB21" s="32"/>
      <c r="AC21" s="32"/>
      <c r="AD21" s="32"/>
    </row>
    <row r="22" spans="1:30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42"/>
      <c r="O22" s="43"/>
      <c r="P22" s="43"/>
      <c r="Q22" s="43"/>
      <c r="R22" s="44"/>
      <c r="S22" s="41" t="str">
        <f t="shared" si="0"/>
        <v/>
      </c>
      <c r="T22" s="41" t="str">
        <f t="shared" si="1"/>
        <v/>
      </c>
      <c r="U22" s="32"/>
      <c r="V22" s="37">
        <f t="shared" si="2"/>
        <v>0</v>
      </c>
      <c r="W22" s="61">
        <f t="shared" si="3"/>
        <v>0</v>
      </c>
      <c r="X22" s="32"/>
      <c r="Y22" s="32"/>
      <c r="Z22" s="32"/>
      <c r="AA22" s="32"/>
      <c r="AB22" s="32"/>
      <c r="AC22" s="32"/>
      <c r="AD22" s="32"/>
    </row>
    <row r="23" spans="1:30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42"/>
      <c r="O23" s="43"/>
      <c r="P23" s="43"/>
      <c r="Q23" s="43"/>
      <c r="R23" s="44"/>
      <c r="S23" s="41" t="str">
        <f t="shared" si="0"/>
        <v/>
      </c>
      <c r="T23" s="41" t="str">
        <f t="shared" si="1"/>
        <v/>
      </c>
      <c r="U23" s="32"/>
      <c r="V23" s="37">
        <f t="shared" si="2"/>
        <v>0</v>
      </c>
      <c r="W23" s="61">
        <f t="shared" si="3"/>
        <v>0</v>
      </c>
      <c r="X23" s="32"/>
      <c r="Y23" s="32"/>
      <c r="Z23" s="32"/>
      <c r="AA23" s="32"/>
      <c r="AB23" s="32"/>
      <c r="AC23" s="32"/>
      <c r="AD23" s="32"/>
    </row>
    <row r="24" spans="1:30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42"/>
      <c r="O24" s="43"/>
      <c r="P24" s="43"/>
      <c r="Q24" s="43"/>
      <c r="R24" s="44"/>
      <c r="S24" s="41" t="str">
        <f t="shared" si="0"/>
        <v/>
      </c>
      <c r="T24" s="41" t="str">
        <f t="shared" si="1"/>
        <v/>
      </c>
      <c r="U24" s="32"/>
      <c r="V24" s="37">
        <f t="shared" si="2"/>
        <v>0</v>
      </c>
      <c r="W24" s="61">
        <f t="shared" si="3"/>
        <v>0</v>
      </c>
      <c r="X24" s="32"/>
      <c r="Y24" s="32"/>
      <c r="Z24" s="32"/>
      <c r="AA24" s="32"/>
      <c r="AB24" s="32"/>
      <c r="AC24" s="32"/>
      <c r="AD24" s="32"/>
    </row>
    <row r="25" spans="1:30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42"/>
      <c r="O25" s="43"/>
      <c r="P25" s="43"/>
      <c r="Q25" s="43"/>
      <c r="R25" s="44"/>
      <c r="S25" s="41" t="str">
        <f t="shared" si="0"/>
        <v/>
      </c>
      <c r="T25" s="41" t="str">
        <f t="shared" si="1"/>
        <v/>
      </c>
      <c r="U25" s="32"/>
      <c r="V25" s="37">
        <f t="shared" si="2"/>
        <v>0</v>
      </c>
      <c r="W25" s="61">
        <f t="shared" si="3"/>
        <v>0</v>
      </c>
      <c r="X25" s="32"/>
      <c r="Y25" s="32"/>
      <c r="Z25" s="32"/>
      <c r="AA25" s="32"/>
      <c r="AB25" s="32"/>
      <c r="AC25" s="32"/>
      <c r="AD25" s="32"/>
    </row>
    <row r="26" spans="1:30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42"/>
      <c r="O26" s="43"/>
      <c r="P26" s="43"/>
      <c r="Q26" s="43"/>
      <c r="R26" s="44"/>
      <c r="S26" s="41" t="str">
        <f t="shared" si="0"/>
        <v/>
      </c>
      <c r="T26" s="41" t="str">
        <f t="shared" si="1"/>
        <v/>
      </c>
      <c r="U26" s="32"/>
      <c r="V26" s="37">
        <f t="shared" si="2"/>
        <v>0</v>
      </c>
      <c r="W26" s="61">
        <f t="shared" si="3"/>
        <v>0</v>
      </c>
      <c r="X26" s="32"/>
      <c r="Y26" s="32"/>
      <c r="Z26" s="32"/>
      <c r="AA26" s="32"/>
      <c r="AB26" s="32"/>
      <c r="AC26" s="32"/>
      <c r="AD26" s="32"/>
    </row>
    <row r="27" spans="1:30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42"/>
      <c r="O27" s="43"/>
      <c r="P27" s="43"/>
      <c r="Q27" s="43"/>
      <c r="R27" s="44"/>
      <c r="S27" s="41" t="str">
        <f t="shared" si="0"/>
        <v/>
      </c>
      <c r="T27" s="41" t="str">
        <f t="shared" si="1"/>
        <v/>
      </c>
      <c r="U27" s="32"/>
      <c r="V27" s="37">
        <f t="shared" si="2"/>
        <v>0</v>
      </c>
      <c r="W27" s="61">
        <f t="shared" si="3"/>
        <v>0</v>
      </c>
      <c r="X27" s="32"/>
      <c r="Y27" s="32"/>
      <c r="Z27" s="32"/>
      <c r="AA27" s="32"/>
      <c r="AB27" s="32"/>
      <c r="AC27" s="32"/>
      <c r="AD27" s="32"/>
    </row>
    <row r="28" spans="1:30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42"/>
      <c r="O28" s="43"/>
      <c r="P28" s="43"/>
      <c r="Q28" s="43"/>
      <c r="R28" s="44"/>
      <c r="S28" s="41" t="str">
        <f t="shared" si="0"/>
        <v/>
      </c>
      <c r="T28" s="41" t="str">
        <f t="shared" si="1"/>
        <v/>
      </c>
      <c r="U28" s="32"/>
      <c r="V28" s="37">
        <f t="shared" si="2"/>
        <v>0</v>
      </c>
      <c r="W28" s="61">
        <f t="shared" si="3"/>
        <v>0</v>
      </c>
      <c r="X28" s="32"/>
      <c r="Y28" s="32"/>
      <c r="Z28" s="32"/>
      <c r="AA28" s="32"/>
      <c r="AB28" s="32"/>
      <c r="AC28" s="32"/>
      <c r="AD28" s="32"/>
    </row>
    <row r="29" spans="1:30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42"/>
      <c r="O29" s="43"/>
      <c r="P29" s="43"/>
      <c r="Q29" s="43"/>
      <c r="R29" s="44"/>
      <c r="S29" s="41" t="str">
        <f t="shared" si="0"/>
        <v/>
      </c>
      <c r="T29" s="41" t="str">
        <f t="shared" si="1"/>
        <v/>
      </c>
      <c r="U29" s="32"/>
      <c r="V29" s="37">
        <f t="shared" si="2"/>
        <v>0</v>
      </c>
      <c r="W29" s="61">
        <f t="shared" si="3"/>
        <v>0</v>
      </c>
      <c r="X29" s="32"/>
      <c r="Y29" s="32"/>
      <c r="Z29" s="32"/>
      <c r="AA29" s="32"/>
      <c r="AB29" s="32"/>
      <c r="AC29" s="32"/>
      <c r="AD29" s="32"/>
    </row>
    <row r="30" spans="1:30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42"/>
      <c r="O30" s="43"/>
      <c r="P30" s="43"/>
      <c r="Q30" s="43"/>
      <c r="R30" s="44"/>
      <c r="S30" s="41" t="str">
        <f t="shared" si="0"/>
        <v/>
      </c>
      <c r="T30" s="41" t="str">
        <f t="shared" si="1"/>
        <v/>
      </c>
      <c r="U30" s="32"/>
      <c r="V30" s="37">
        <f t="shared" si="2"/>
        <v>0</v>
      </c>
      <c r="W30" s="61">
        <f t="shared" si="3"/>
        <v>0</v>
      </c>
      <c r="X30" s="32"/>
      <c r="Y30" s="32"/>
      <c r="Z30" s="32"/>
      <c r="AA30" s="32"/>
      <c r="AB30" s="32"/>
      <c r="AC30" s="32"/>
      <c r="AD30" s="32"/>
    </row>
    <row r="31" spans="1:30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42"/>
      <c r="O31" s="43"/>
      <c r="P31" s="43"/>
      <c r="Q31" s="43"/>
      <c r="R31" s="44"/>
      <c r="S31" s="41" t="str">
        <f t="shared" si="0"/>
        <v/>
      </c>
      <c r="T31" s="41" t="str">
        <f t="shared" si="1"/>
        <v/>
      </c>
      <c r="U31" s="32"/>
      <c r="V31" s="37">
        <f t="shared" si="2"/>
        <v>0</v>
      </c>
      <c r="W31" s="61">
        <f t="shared" si="3"/>
        <v>0</v>
      </c>
      <c r="X31" s="32"/>
      <c r="Y31" s="32"/>
      <c r="Z31" s="32"/>
      <c r="AA31" s="32"/>
      <c r="AB31" s="32"/>
      <c r="AC31" s="32"/>
      <c r="AD31" s="32"/>
    </row>
    <row r="32" spans="1:30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42"/>
      <c r="O32" s="43"/>
      <c r="P32" s="43"/>
      <c r="Q32" s="43"/>
      <c r="R32" s="44"/>
      <c r="S32" s="41" t="str">
        <f t="shared" si="0"/>
        <v/>
      </c>
      <c r="T32" s="41" t="str">
        <f t="shared" si="1"/>
        <v/>
      </c>
      <c r="U32" s="32"/>
      <c r="V32" s="37">
        <f t="shared" si="2"/>
        <v>0</v>
      </c>
      <c r="W32" s="61">
        <f t="shared" si="3"/>
        <v>0</v>
      </c>
      <c r="X32" s="32"/>
      <c r="Y32" s="32"/>
      <c r="Z32" s="32"/>
      <c r="AA32" s="32"/>
      <c r="AB32" s="32"/>
      <c r="AC32" s="32"/>
      <c r="AD32" s="32"/>
    </row>
    <row r="33" spans="1:30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42"/>
      <c r="O33" s="43"/>
      <c r="P33" s="43"/>
      <c r="Q33" s="43"/>
      <c r="R33" s="44"/>
      <c r="S33" s="41" t="str">
        <f t="shared" si="0"/>
        <v/>
      </c>
      <c r="T33" s="41" t="str">
        <f t="shared" si="1"/>
        <v/>
      </c>
      <c r="U33" s="32"/>
      <c r="V33" s="37">
        <f t="shared" si="2"/>
        <v>0</v>
      </c>
      <c r="W33" s="61">
        <f t="shared" si="3"/>
        <v>0</v>
      </c>
      <c r="X33" s="32"/>
      <c r="Y33" s="32"/>
      <c r="Z33" s="32"/>
      <c r="AA33" s="32"/>
      <c r="AB33" s="32"/>
      <c r="AC33" s="32"/>
      <c r="AD33" s="32"/>
    </row>
    <row r="34" spans="1:30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42"/>
      <c r="O34" s="43"/>
      <c r="P34" s="43"/>
      <c r="Q34" s="43"/>
      <c r="R34" s="44"/>
      <c r="S34" s="41" t="str">
        <f t="shared" si="0"/>
        <v/>
      </c>
      <c r="T34" s="41" t="str">
        <f t="shared" si="1"/>
        <v/>
      </c>
      <c r="U34" s="32"/>
      <c r="V34" s="37">
        <f t="shared" si="2"/>
        <v>0</v>
      </c>
      <c r="W34" s="61">
        <f t="shared" si="3"/>
        <v>0</v>
      </c>
      <c r="X34" s="32"/>
      <c r="Y34" s="32"/>
      <c r="Z34" s="32"/>
      <c r="AA34" s="32"/>
      <c r="AB34" s="32"/>
      <c r="AC34" s="32"/>
      <c r="AD34" s="32"/>
    </row>
    <row r="35" spans="1:30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42"/>
      <c r="O35" s="43"/>
      <c r="P35" s="43"/>
      <c r="Q35" s="43"/>
      <c r="R35" s="44"/>
      <c r="S35" s="41" t="str">
        <f t="shared" si="0"/>
        <v/>
      </c>
      <c r="T35" s="41" t="str">
        <f t="shared" si="1"/>
        <v/>
      </c>
      <c r="U35" s="32"/>
      <c r="V35" s="37">
        <f t="shared" si="2"/>
        <v>0</v>
      </c>
      <c r="W35" s="61">
        <f t="shared" si="3"/>
        <v>0</v>
      </c>
      <c r="X35" s="32"/>
      <c r="Y35" s="32"/>
      <c r="Z35" s="32"/>
      <c r="AA35" s="32"/>
      <c r="AB35" s="32"/>
      <c r="AC35" s="32"/>
      <c r="AD35" s="32"/>
    </row>
    <row r="36" spans="1:30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42"/>
      <c r="O36" s="43"/>
      <c r="P36" s="43"/>
      <c r="Q36" s="43"/>
      <c r="R36" s="44"/>
      <c r="S36" s="41" t="str">
        <f t="shared" si="0"/>
        <v/>
      </c>
      <c r="T36" s="41" t="str">
        <f t="shared" si="1"/>
        <v/>
      </c>
      <c r="U36" s="32"/>
      <c r="V36" s="37">
        <f t="shared" si="2"/>
        <v>0</v>
      </c>
      <c r="W36" s="61">
        <f t="shared" si="3"/>
        <v>0</v>
      </c>
      <c r="X36" s="32"/>
      <c r="Y36" s="32"/>
      <c r="Z36" s="32"/>
      <c r="AA36" s="32"/>
      <c r="AB36" s="32"/>
      <c r="AC36" s="32"/>
      <c r="AD36" s="32"/>
    </row>
    <row r="37" spans="1:30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42"/>
      <c r="O37" s="43"/>
      <c r="P37" s="43"/>
      <c r="Q37" s="43"/>
      <c r="R37" s="44"/>
      <c r="S37" s="41" t="str">
        <f t="shared" si="0"/>
        <v/>
      </c>
      <c r="T37" s="41" t="str">
        <f t="shared" si="1"/>
        <v/>
      </c>
      <c r="U37" s="32"/>
      <c r="V37" s="37">
        <f t="shared" si="2"/>
        <v>0</v>
      </c>
      <c r="W37" s="61">
        <f t="shared" si="3"/>
        <v>0</v>
      </c>
      <c r="X37" s="32"/>
      <c r="Y37" s="32"/>
      <c r="Z37" s="32"/>
      <c r="AA37" s="32"/>
      <c r="AB37" s="32"/>
      <c r="AC37" s="32"/>
      <c r="AD37" s="32"/>
    </row>
    <row r="38" spans="1:30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42"/>
      <c r="O38" s="43"/>
      <c r="P38" s="43"/>
      <c r="Q38" s="43"/>
      <c r="R38" s="44"/>
      <c r="S38" s="41" t="str">
        <f t="shared" si="0"/>
        <v/>
      </c>
      <c r="T38" s="41" t="str">
        <f t="shared" si="1"/>
        <v/>
      </c>
      <c r="U38" s="32"/>
      <c r="V38" s="37">
        <f t="shared" si="2"/>
        <v>0</v>
      </c>
      <c r="W38" s="61">
        <f t="shared" si="3"/>
        <v>0</v>
      </c>
      <c r="X38" s="32"/>
      <c r="Y38" s="32"/>
      <c r="Z38" s="32"/>
      <c r="AA38" s="32"/>
      <c r="AB38" s="32"/>
      <c r="AC38" s="32"/>
      <c r="AD38" s="32"/>
    </row>
    <row r="39" spans="1:30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42"/>
      <c r="O39" s="43"/>
      <c r="P39" s="43"/>
      <c r="Q39" s="43"/>
      <c r="R39" s="44"/>
      <c r="S39" s="41" t="str">
        <f t="shared" si="0"/>
        <v/>
      </c>
      <c r="T39" s="41" t="str">
        <f t="shared" si="1"/>
        <v/>
      </c>
      <c r="U39" s="32"/>
      <c r="V39" s="37">
        <f t="shared" si="2"/>
        <v>0</v>
      </c>
      <c r="W39" s="61">
        <f t="shared" si="3"/>
        <v>0</v>
      </c>
      <c r="X39" s="32"/>
      <c r="Y39" s="32"/>
      <c r="Z39" s="32"/>
      <c r="AA39" s="32"/>
      <c r="AB39" s="32"/>
      <c r="AC39" s="32"/>
      <c r="AD39" s="32"/>
    </row>
    <row r="40" spans="1:30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42"/>
      <c r="O40" s="43"/>
      <c r="P40" s="43"/>
      <c r="Q40" s="43"/>
      <c r="R40" s="44"/>
      <c r="S40" s="41" t="str">
        <f t="shared" si="0"/>
        <v/>
      </c>
      <c r="T40" s="41" t="str">
        <f t="shared" si="1"/>
        <v/>
      </c>
      <c r="U40" s="32"/>
      <c r="V40" s="37">
        <f t="shared" si="2"/>
        <v>0</v>
      </c>
      <c r="W40" s="61">
        <f t="shared" si="3"/>
        <v>0</v>
      </c>
      <c r="X40" s="32"/>
      <c r="Y40" s="32"/>
      <c r="Z40" s="32"/>
      <c r="AA40" s="32"/>
      <c r="AB40" s="32"/>
      <c r="AC40" s="32"/>
      <c r="AD40" s="32"/>
    </row>
    <row r="41" spans="1:30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42"/>
      <c r="O41" s="43"/>
      <c r="P41" s="43"/>
      <c r="Q41" s="43"/>
      <c r="R41" s="44"/>
      <c r="S41" s="41" t="str">
        <f t="shared" si="0"/>
        <v/>
      </c>
      <c r="T41" s="41" t="str">
        <f t="shared" si="1"/>
        <v/>
      </c>
      <c r="U41" s="32"/>
      <c r="V41" s="37">
        <f t="shared" si="2"/>
        <v>0</v>
      </c>
      <c r="W41" s="61">
        <f t="shared" si="3"/>
        <v>0</v>
      </c>
      <c r="X41" s="32"/>
      <c r="Y41" s="32"/>
      <c r="Z41" s="32"/>
      <c r="AA41" s="32"/>
      <c r="AB41" s="32"/>
      <c r="AC41" s="32"/>
      <c r="AD41" s="32"/>
    </row>
    <row r="42" spans="1:30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IF(X2=0,"",X2)</f>
        <v/>
      </c>
      <c r="J42" s="210"/>
      <c r="K42" s="210"/>
      <c r="L42" s="210"/>
      <c r="M42" s="210"/>
      <c r="N42" s="214" t="s">
        <v>29</v>
      </c>
      <c r="O42" s="214"/>
      <c r="P42" s="214"/>
      <c r="Q42" s="214"/>
      <c r="R42" s="214"/>
      <c r="S42" s="215" t="str">
        <f>IF(X4="-","-",X4)</f>
        <v>-</v>
      </c>
      <c r="T42" s="210"/>
      <c r="U42" s="33"/>
      <c r="V42" s="62"/>
      <c r="W42" s="63"/>
      <c r="X42" s="33"/>
      <c r="Y42" s="33"/>
      <c r="Z42" s="33"/>
      <c r="AA42" s="33"/>
      <c r="AB42" s="33"/>
      <c r="AC42" s="33"/>
      <c r="AD42" s="33"/>
    </row>
    <row r="43" spans="1:30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IF(X3="-","",X3)</f>
        <v/>
      </c>
      <c r="J43" s="217"/>
      <c r="K43" s="217"/>
      <c r="L43" s="217"/>
      <c r="M43" s="217"/>
      <c r="N43" s="211" t="s">
        <v>2</v>
      </c>
      <c r="O43" s="211"/>
      <c r="P43" s="211"/>
      <c r="Q43" s="211"/>
      <c r="R43" s="211"/>
      <c r="S43" s="212" t="str">
        <f>IF(S42="-","-",IF(S42&gt;=0.9,5,IF(S42&gt;=0.75,4,IF(S42&gt;=0.6,3,IF(S42&gt;=0.5,2,1)))))</f>
        <v>-</v>
      </c>
      <c r="T43" s="212"/>
      <c r="U43" s="33"/>
      <c r="V43" s="62"/>
      <c r="W43" s="63"/>
      <c r="X43" s="33"/>
      <c r="Y43" s="33"/>
      <c r="Z43" s="33"/>
      <c r="AA43" s="33"/>
      <c r="AB43" s="33"/>
      <c r="AC43" s="33"/>
      <c r="AD43" s="33"/>
    </row>
    <row r="44" spans="1:30" s="5" customFormat="1" ht="22.5" customHeight="1">
      <c r="A44" s="33"/>
      <c r="B44" s="214" t="s">
        <v>37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0" t="str">
        <f>IF(S43="-","-",IF(S43=5,"ดีเยี่ยม",IF(S43=4,"ดีมาก",IF(S43=3,"ดี",IF(S43=2,"พอใช้","ปรับปรุง")))))</f>
        <v>-</v>
      </c>
      <c r="T44" s="210"/>
      <c r="U44" s="33"/>
      <c r="V44" s="62"/>
      <c r="W44" s="63"/>
      <c r="X44" s="33"/>
      <c r="Y44" s="33"/>
      <c r="Z44" s="33"/>
      <c r="AA44" s="33"/>
      <c r="AB44" s="33"/>
      <c r="AC44" s="33"/>
      <c r="AD44" s="33"/>
    </row>
    <row r="45" spans="1:30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3"/>
      <c r="X45" s="33"/>
      <c r="Y45" s="33"/>
      <c r="Z45" s="33"/>
      <c r="AA45" s="33"/>
      <c r="AB45" s="33"/>
      <c r="AC45" s="33"/>
      <c r="AD45" s="33"/>
    </row>
    <row r="46" spans="1:30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7" t="s">
        <v>30</v>
      </c>
      <c r="T46" s="54">
        <f>COUNTIF(S7:S41,5)</f>
        <v>0</v>
      </c>
      <c r="U46" s="31" t="s">
        <v>27</v>
      </c>
    </row>
    <row r="47" spans="1:3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7" t="s">
        <v>31</v>
      </c>
      <c r="T47" s="54">
        <f>COUNTIF(S7:S41,4)</f>
        <v>0</v>
      </c>
      <c r="U47" s="31" t="s">
        <v>27</v>
      </c>
    </row>
    <row r="48" spans="1:30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7" t="s">
        <v>32</v>
      </c>
      <c r="T48" s="54">
        <f>COUNTIF(S7:S41,3)</f>
        <v>0</v>
      </c>
      <c r="U48" s="31" t="s">
        <v>27</v>
      </c>
    </row>
    <row r="49" spans="2:21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7" t="s">
        <v>33</v>
      </c>
      <c r="T49" s="54">
        <f>COUNTIF(S7:S41,2)</f>
        <v>0</v>
      </c>
      <c r="U49" s="31" t="s">
        <v>27</v>
      </c>
    </row>
    <row r="50" spans="2:21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7" t="s">
        <v>34</v>
      </c>
      <c r="T50" s="54">
        <f>COUNTIF(S7:S41,1)</f>
        <v>0</v>
      </c>
      <c r="U50" s="31" t="s">
        <v>27</v>
      </c>
    </row>
    <row r="51" spans="2:2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7" t="s">
        <v>85</v>
      </c>
      <c r="T51" s="55">
        <f>SUM(T46:T50)</f>
        <v>0</v>
      </c>
      <c r="U51" s="31" t="s">
        <v>27</v>
      </c>
    </row>
    <row r="52" spans="2:2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2:2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2:2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2:2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2:2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2:2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2:20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2:20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2:20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2:20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2:20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2:20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2:20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2:20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2:20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</sheetData>
  <sheetProtection password="CF17" sheet="1" objects="1" scenarios="1" selectLockedCells="1"/>
  <mergeCells count="19">
    <mergeCell ref="B44:R44"/>
    <mergeCell ref="S44:T44"/>
    <mergeCell ref="B42:H42"/>
    <mergeCell ref="I42:M42"/>
    <mergeCell ref="N42:R42"/>
    <mergeCell ref="S42:T42"/>
    <mergeCell ref="B43:H43"/>
    <mergeCell ref="I43:M43"/>
    <mergeCell ref="N43:R43"/>
    <mergeCell ref="S43:T43"/>
    <mergeCell ref="B2:T2"/>
    <mergeCell ref="C4:T4"/>
    <mergeCell ref="B5:B6"/>
    <mergeCell ref="C5:C6"/>
    <mergeCell ref="D5:H5"/>
    <mergeCell ref="I5:M5"/>
    <mergeCell ref="N5:R5"/>
    <mergeCell ref="S5:S6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7:R41 H7:H41 M7:M41">
      <formula1>scor1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7:Q41 G7:G41 L7:L41">
      <formula1>scor2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7:P41 F7:F41 K7:K41">
      <formula1>scor3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7:N41 D7:D41 I7:I41">
      <formula1>scor5</formula1>
    </dataValidation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7:O41 E7:E41 J7:J41">
      <formula1>scor4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D75"/>
  <sheetViews>
    <sheetView showGridLines="0" showRowColHeaders="0" workbookViewId="0">
      <selection activeCell="D7" sqref="D7"/>
    </sheetView>
  </sheetViews>
  <sheetFormatPr defaultColWidth="23.25" defaultRowHeight="22.5"/>
  <cols>
    <col min="1" max="1" width="15" style="31" customWidth="1"/>
    <col min="2" max="2" width="4.125" style="1" customWidth="1"/>
    <col min="3" max="3" width="24" style="1" customWidth="1"/>
    <col min="4" max="18" width="3.25" style="1" customWidth="1"/>
    <col min="19" max="19" width="7.375" style="1" customWidth="1"/>
    <col min="20" max="20" width="9.375" style="1" customWidth="1"/>
    <col min="21" max="21" width="10.625" style="31" customWidth="1"/>
    <col min="22" max="22" width="14.625" style="34" customWidth="1"/>
    <col min="23" max="23" width="13" style="31" customWidth="1"/>
    <col min="24" max="24" width="10.25" style="31" customWidth="1"/>
    <col min="25" max="25" width="13.625" style="31" customWidth="1"/>
    <col min="26" max="30" width="23.25" style="31"/>
    <col min="31" max="16384" width="23.25" style="1"/>
  </cols>
  <sheetData>
    <row r="1" spans="1:30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W1" s="50" t="s">
        <v>36</v>
      </c>
      <c r="X1" s="87">
        <v>1</v>
      </c>
      <c r="Y1" s="53" t="s">
        <v>35</v>
      </c>
    </row>
    <row r="2" spans="1:30" s="7" customFormat="1" ht="19.5" customHeight="1">
      <c r="A2" s="30"/>
      <c r="B2" s="207" t="str">
        <f>"แบบประเมินมาตรฐานด้านการจัดการศึกษา  "&amp;" ปีการศึกษา "&amp;บันทึกข้อความ!Q9</f>
        <v>แบบประเมินมาตรฐานด้านการจัดการศึกษา   ปีการศึกษา 2556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30"/>
      <c r="V2" s="35"/>
      <c r="W2" s="50" t="s">
        <v>86</v>
      </c>
      <c r="X2" s="51">
        <f>SUM(T46:T48)</f>
        <v>0</v>
      </c>
      <c r="Y2" s="53" t="s">
        <v>27</v>
      </c>
      <c r="Z2" s="30"/>
      <c r="AA2" s="30"/>
      <c r="AB2" s="30"/>
      <c r="AC2" s="30"/>
      <c r="AD2" s="30"/>
    </row>
    <row r="3" spans="1:30" s="7" customFormat="1" ht="19.5" customHeight="1">
      <c r="A3" s="30"/>
      <c r="B3" s="23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30"/>
      <c r="V3" s="49"/>
      <c r="W3" s="50" t="s">
        <v>28</v>
      </c>
      <c r="X3" s="52" t="str">
        <f>IF(X2=0,"-",X2*100/T51)</f>
        <v>-</v>
      </c>
      <c r="Y3" s="53"/>
      <c r="Z3" s="30"/>
      <c r="AA3" s="30"/>
      <c r="AB3" s="30"/>
      <c r="AC3" s="30"/>
      <c r="AD3" s="30"/>
    </row>
    <row r="4" spans="1:30" s="20" customFormat="1" ht="42" customHeight="1">
      <c r="A4" s="30"/>
      <c r="C4" s="230" t="s">
        <v>106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30"/>
      <c r="V4" s="35"/>
      <c r="W4" s="126" t="s">
        <v>29</v>
      </c>
      <c r="X4" s="127" t="str">
        <f>IF(X3="-","-",X3*X1/100)</f>
        <v>-</v>
      </c>
      <c r="Y4" s="128" t="s">
        <v>35</v>
      </c>
      <c r="Z4" s="30"/>
      <c r="AA4" s="30"/>
      <c r="AB4" s="30"/>
      <c r="AC4" s="30"/>
      <c r="AD4" s="30"/>
    </row>
    <row r="5" spans="1:30" s="7" customFormat="1" ht="119.25" customHeight="1">
      <c r="A5" s="30"/>
      <c r="B5" s="213" t="s">
        <v>0</v>
      </c>
      <c r="C5" s="213" t="s">
        <v>1</v>
      </c>
      <c r="D5" s="219" t="s">
        <v>107</v>
      </c>
      <c r="E5" s="220"/>
      <c r="F5" s="220"/>
      <c r="G5" s="220"/>
      <c r="H5" s="221"/>
      <c r="I5" s="222" t="s">
        <v>108</v>
      </c>
      <c r="J5" s="223"/>
      <c r="K5" s="223"/>
      <c r="L5" s="223"/>
      <c r="M5" s="224"/>
      <c r="N5" s="231"/>
      <c r="O5" s="232"/>
      <c r="P5" s="232"/>
      <c r="Q5" s="232"/>
      <c r="R5" s="232"/>
      <c r="S5" s="218" t="s">
        <v>26</v>
      </c>
      <c r="T5" s="218" t="s">
        <v>25</v>
      </c>
      <c r="U5" s="30"/>
      <c r="V5" s="45" t="s">
        <v>8</v>
      </c>
      <c r="W5" s="46" t="s">
        <v>9</v>
      </c>
      <c r="X5" s="30"/>
      <c r="Y5" s="30"/>
      <c r="Z5" s="30"/>
      <c r="AA5" s="30"/>
      <c r="AB5" s="30"/>
      <c r="AC5" s="30"/>
      <c r="AD5" s="30"/>
    </row>
    <row r="6" spans="1:30" ht="24" customHeight="1">
      <c r="B6" s="213"/>
      <c r="C6" s="213"/>
      <c r="D6" s="38">
        <v>5</v>
      </c>
      <c r="E6" s="39">
        <v>4</v>
      </c>
      <c r="F6" s="39">
        <v>3</v>
      </c>
      <c r="G6" s="39">
        <v>2</v>
      </c>
      <c r="H6" s="40">
        <v>1</v>
      </c>
      <c r="I6" s="38">
        <v>5</v>
      </c>
      <c r="J6" s="39">
        <v>4</v>
      </c>
      <c r="K6" s="39">
        <v>3</v>
      </c>
      <c r="L6" s="39">
        <v>2</v>
      </c>
      <c r="M6" s="40">
        <v>1</v>
      </c>
      <c r="N6" s="38"/>
      <c r="O6" s="39"/>
      <c r="P6" s="39"/>
      <c r="Q6" s="39"/>
      <c r="R6" s="40"/>
      <c r="S6" s="218"/>
      <c r="T6" s="218"/>
      <c r="V6" s="129">
        <v>10</v>
      </c>
      <c r="W6" s="60">
        <v>100</v>
      </c>
    </row>
    <row r="7" spans="1:30" s="4" customFormat="1" ht="15" customHeight="1">
      <c r="A7" s="32"/>
      <c r="B7" s="3">
        <v>1</v>
      </c>
      <c r="C7" s="25" t="str">
        <f>IF(บุคลากร!B6="","",บุคลากร!B6)</f>
        <v>นาย ก</v>
      </c>
      <c r="D7" s="42"/>
      <c r="E7" s="43"/>
      <c r="F7" s="43"/>
      <c r="G7" s="43"/>
      <c r="H7" s="44"/>
      <c r="I7" s="42"/>
      <c r="J7" s="43"/>
      <c r="K7" s="43"/>
      <c r="L7" s="43"/>
      <c r="M7" s="44"/>
      <c r="N7" s="56"/>
      <c r="O7" s="57"/>
      <c r="P7" s="57"/>
      <c r="Q7" s="57"/>
      <c r="R7" s="58"/>
      <c r="S7" s="41" t="str">
        <f>IF(W7=0,"",IF(W7&gt;=90,5,IF(W7&gt;=75,4,IF(W7&gt;=60,3,IF(W7&gt;=50,2,1)))))</f>
        <v/>
      </c>
      <c r="T7" s="41" t="str">
        <f>IF(S7="","",IF(S7=5,"ดีเยี่ยม",IF(S7=4,"ดีมาก",IF(S7=3,"ดี",IF(S7=2,"พอใช้","ปรับปรุง")))))</f>
        <v/>
      </c>
      <c r="U7" s="32"/>
      <c r="V7" s="37">
        <f>SUM(D7:R7)</f>
        <v>0</v>
      </c>
      <c r="W7" s="61">
        <f>V7*100/$V$6</f>
        <v>0</v>
      </c>
      <c r="X7" s="32"/>
      <c r="Y7" s="32"/>
      <c r="Z7" s="32"/>
      <c r="AA7" s="32"/>
      <c r="AB7" s="32"/>
      <c r="AC7" s="32"/>
      <c r="AD7" s="32"/>
    </row>
    <row r="8" spans="1:30" s="4" customFormat="1" ht="15" customHeight="1">
      <c r="A8" s="32"/>
      <c r="B8" s="3">
        <v>2</v>
      </c>
      <c r="C8" s="25" t="str">
        <f>IF(บุคลากร!B7="","",บุคลากร!B7)</f>
        <v>นาย ข</v>
      </c>
      <c r="D8" s="42"/>
      <c r="E8" s="43"/>
      <c r="F8" s="43"/>
      <c r="G8" s="43"/>
      <c r="H8" s="44"/>
      <c r="I8" s="42"/>
      <c r="J8" s="43"/>
      <c r="K8" s="43"/>
      <c r="L8" s="43"/>
      <c r="M8" s="44"/>
      <c r="N8" s="56"/>
      <c r="O8" s="57"/>
      <c r="P8" s="57"/>
      <c r="Q8" s="57"/>
      <c r="R8" s="58"/>
      <c r="S8" s="41" t="str">
        <f t="shared" ref="S8:S41" si="0">IF(W8=0,"",IF(W8&gt;=90,5,IF(W8&gt;=75,4,IF(W8&gt;=60,3,IF(W8&gt;=50,2,1)))))</f>
        <v/>
      </c>
      <c r="T8" s="41" t="str">
        <f t="shared" ref="T8:T41" si="1">IF(S8="","",IF(S8=5,"ดีเยี่ยม",IF(S8=4,"ดีมาก",IF(S8=3,"ดี",IF(S8=2,"พอใช้","ปรับปรุง")))))</f>
        <v/>
      </c>
      <c r="U8" s="32"/>
      <c r="V8" s="37">
        <f t="shared" ref="V8:V41" si="2">SUM(D8:R8)</f>
        <v>0</v>
      </c>
      <c r="W8" s="61">
        <f t="shared" ref="W8:W41" si="3">V8*100/$V$6</f>
        <v>0</v>
      </c>
      <c r="X8" s="32"/>
      <c r="Y8" s="32"/>
      <c r="Z8" s="32"/>
      <c r="AA8" s="32"/>
      <c r="AB8" s="32"/>
      <c r="AC8" s="32"/>
      <c r="AD8" s="32"/>
    </row>
    <row r="9" spans="1:30" s="4" customFormat="1" ht="15" customHeight="1">
      <c r="A9" s="32"/>
      <c r="B9" s="3">
        <v>3</v>
      </c>
      <c r="C9" s="25" t="str">
        <f>IF(บุคลากร!B8="","",บุคลากร!B8)</f>
        <v>นาย ค</v>
      </c>
      <c r="D9" s="42"/>
      <c r="E9" s="43"/>
      <c r="F9" s="43"/>
      <c r="G9" s="43"/>
      <c r="H9" s="44"/>
      <c r="I9" s="42"/>
      <c r="J9" s="43"/>
      <c r="K9" s="43"/>
      <c r="L9" s="43"/>
      <c r="M9" s="44"/>
      <c r="N9" s="56"/>
      <c r="O9" s="57"/>
      <c r="P9" s="57"/>
      <c r="Q9" s="57"/>
      <c r="R9" s="58"/>
      <c r="S9" s="41" t="str">
        <f t="shared" si="0"/>
        <v/>
      </c>
      <c r="T9" s="41" t="str">
        <f t="shared" si="1"/>
        <v/>
      </c>
      <c r="U9" s="32"/>
      <c r="V9" s="37">
        <f t="shared" si="2"/>
        <v>0</v>
      </c>
      <c r="W9" s="61">
        <f t="shared" si="3"/>
        <v>0</v>
      </c>
      <c r="X9" s="32"/>
      <c r="Y9" s="32"/>
      <c r="Z9" s="32"/>
      <c r="AA9" s="32"/>
      <c r="AB9" s="32"/>
      <c r="AC9" s="32"/>
      <c r="AD9" s="32"/>
    </row>
    <row r="10" spans="1:30" s="4" customFormat="1" ht="15" customHeight="1">
      <c r="A10" s="32"/>
      <c r="B10" s="3">
        <v>4</v>
      </c>
      <c r="C10" s="25" t="str">
        <f>IF(บุคลากร!B9="","",บุคลากร!B9)</f>
        <v>นาย ง</v>
      </c>
      <c r="D10" s="42"/>
      <c r="E10" s="43"/>
      <c r="F10" s="43"/>
      <c r="G10" s="43"/>
      <c r="H10" s="44"/>
      <c r="I10" s="42"/>
      <c r="J10" s="43"/>
      <c r="K10" s="43"/>
      <c r="L10" s="43"/>
      <c r="M10" s="44"/>
      <c r="N10" s="56"/>
      <c r="O10" s="57"/>
      <c r="P10" s="57"/>
      <c r="Q10" s="57"/>
      <c r="R10" s="58"/>
      <c r="S10" s="41" t="str">
        <f t="shared" si="0"/>
        <v/>
      </c>
      <c r="T10" s="41" t="str">
        <f t="shared" si="1"/>
        <v/>
      </c>
      <c r="U10" s="32"/>
      <c r="V10" s="37">
        <f t="shared" si="2"/>
        <v>0</v>
      </c>
      <c r="W10" s="61">
        <f t="shared" si="3"/>
        <v>0</v>
      </c>
      <c r="X10" s="32"/>
      <c r="Y10" s="32"/>
      <c r="Z10" s="32"/>
      <c r="AA10" s="32"/>
      <c r="AB10" s="32"/>
      <c r="AC10" s="32"/>
      <c r="AD10" s="32"/>
    </row>
    <row r="11" spans="1:30" s="4" customFormat="1" ht="15" customHeight="1">
      <c r="A11" s="32"/>
      <c r="B11" s="3">
        <v>5</v>
      </c>
      <c r="C11" s="25" t="str">
        <f>IF(บุคลากร!B10="","",บุคลากร!B10)</f>
        <v>นาย จ</v>
      </c>
      <c r="D11" s="42"/>
      <c r="E11" s="43"/>
      <c r="F11" s="43"/>
      <c r="G11" s="43"/>
      <c r="H11" s="44"/>
      <c r="I11" s="42"/>
      <c r="J11" s="43"/>
      <c r="K11" s="43"/>
      <c r="L11" s="43"/>
      <c r="M11" s="44"/>
      <c r="N11" s="56"/>
      <c r="O11" s="57"/>
      <c r="P11" s="57"/>
      <c r="Q11" s="57"/>
      <c r="R11" s="58"/>
      <c r="S11" s="41" t="str">
        <f t="shared" si="0"/>
        <v/>
      </c>
      <c r="T11" s="41" t="str">
        <f t="shared" si="1"/>
        <v/>
      </c>
      <c r="U11" s="32"/>
      <c r="V11" s="37">
        <f t="shared" si="2"/>
        <v>0</v>
      </c>
      <c r="W11" s="61">
        <f t="shared" si="3"/>
        <v>0</v>
      </c>
      <c r="X11" s="32"/>
      <c r="Y11" s="32"/>
      <c r="Z11" s="32"/>
      <c r="AA11" s="32"/>
      <c r="AB11" s="32"/>
      <c r="AC11" s="32"/>
      <c r="AD11" s="32"/>
    </row>
    <row r="12" spans="1:30" s="4" customFormat="1" ht="15" customHeight="1">
      <c r="A12" s="32"/>
      <c r="B12" s="3">
        <v>6</v>
      </c>
      <c r="C12" s="25" t="str">
        <f>IF(บุคลากร!B11="","",บุคลากร!B11)</f>
        <v/>
      </c>
      <c r="D12" s="42"/>
      <c r="E12" s="43"/>
      <c r="F12" s="43"/>
      <c r="G12" s="43"/>
      <c r="H12" s="44"/>
      <c r="I12" s="42"/>
      <c r="J12" s="43"/>
      <c r="K12" s="43"/>
      <c r="L12" s="43"/>
      <c r="M12" s="44"/>
      <c r="N12" s="56"/>
      <c r="O12" s="57"/>
      <c r="P12" s="57"/>
      <c r="Q12" s="57"/>
      <c r="R12" s="58"/>
      <c r="S12" s="41" t="str">
        <f t="shared" si="0"/>
        <v/>
      </c>
      <c r="T12" s="41" t="str">
        <f t="shared" si="1"/>
        <v/>
      </c>
      <c r="U12" s="32"/>
      <c r="V12" s="37">
        <f t="shared" si="2"/>
        <v>0</v>
      </c>
      <c r="W12" s="61">
        <f t="shared" si="3"/>
        <v>0</v>
      </c>
      <c r="X12" s="32"/>
      <c r="Y12" s="32"/>
      <c r="Z12" s="32"/>
      <c r="AA12" s="32"/>
      <c r="AB12" s="32"/>
      <c r="AC12" s="32"/>
      <c r="AD12" s="32"/>
    </row>
    <row r="13" spans="1:30" s="4" customFormat="1" ht="15" customHeight="1">
      <c r="A13" s="32"/>
      <c r="B13" s="3">
        <v>7</v>
      </c>
      <c r="C13" s="25" t="str">
        <f>IF(บุคลากร!B12="","",บุคลากร!B12)</f>
        <v/>
      </c>
      <c r="D13" s="42"/>
      <c r="E13" s="43"/>
      <c r="F13" s="43"/>
      <c r="G13" s="43"/>
      <c r="H13" s="44"/>
      <c r="I13" s="42"/>
      <c r="J13" s="43"/>
      <c r="K13" s="43"/>
      <c r="L13" s="43"/>
      <c r="M13" s="44"/>
      <c r="N13" s="56"/>
      <c r="O13" s="57"/>
      <c r="P13" s="57"/>
      <c r="Q13" s="57"/>
      <c r="R13" s="58"/>
      <c r="S13" s="41" t="str">
        <f t="shared" si="0"/>
        <v/>
      </c>
      <c r="T13" s="41" t="str">
        <f t="shared" si="1"/>
        <v/>
      </c>
      <c r="U13" s="32"/>
      <c r="V13" s="37">
        <f t="shared" si="2"/>
        <v>0</v>
      </c>
      <c r="W13" s="61">
        <f t="shared" si="3"/>
        <v>0</v>
      </c>
      <c r="X13" s="32"/>
      <c r="Y13" s="32"/>
      <c r="Z13" s="32"/>
      <c r="AA13" s="32"/>
      <c r="AB13" s="32"/>
      <c r="AC13" s="32"/>
      <c r="AD13" s="32"/>
    </row>
    <row r="14" spans="1:30" s="4" customFormat="1" ht="15" customHeight="1">
      <c r="A14" s="32"/>
      <c r="B14" s="3">
        <v>8</v>
      </c>
      <c r="C14" s="25" t="str">
        <f>IF(บุคลากร!B13="","",บุคลากร!B13)</f>
        <v/>
      </c>
      <c r="D14" s="42"/>
      <c r="E14" s="43"/>
      <c r="F14" s="43"/>
      <c r="G14" s="43"/>
      <c r="H14" s="44"/>
      <c r="I14" s="42"/>
      <c r="J14" s="43"/>
      <c r="K14" s="43"/>
      <c r="L14" s="43"/>
      <c r="M14" s="44"/>
      <c r="N14" s="56"/>
      <c r="O14" s="57"/>
      <c r="P14" s="57"/>
      <c r="Q14" s="57"/>
      <c r="R14" s="58"/>
      <c r="S14" s="41" t="str">
        <f t="shared" si="0"/>
        <v/>
      </c>
      <c r="T14" s="41" t="str">
        <f t="shared" si="1"/>
        <v/>
      </c>
      <c r="U14" s="32"/>
      <c r="V14" s="37">
        <f t="shared" si="2"/>
        <v>0</v>
      </c>
      <c r="W14" s="61">
        <f t="shared" si="3"/>
        <v>0</v>
      </c>
      <c r="X14" s="32"/>
      <c r="Y14" s="32"/>
      <c r="Z14" s="32"/>
      <c r="AA14" s="32"/>
      <c r="AB14" s="32"/>
      <c r="AC14" s="32"/>
      <c r="AD14" s="32"/>
    </row>
    <row r="15" spans="1:30" s="4" customFormat="1" ht="15" customHeight="1">
      <c r="A15" s="32"/>
      <c r="B15" s="3">
        <v>9</v>
      </c>
      <c r="C15" s="25" t="str">
        <f>IF(บุคลากร!B14="","",บุคลากร!B14)</f>
        <v/>
      </c>
      <c r="D15" s="42"/>
      <c r="E15" s="43"/>
      <c r="F15" s="43"/>
      <c r="G15" s="43"/>
      <c r="H15" s="44"/>
      <c r="I15" s="42"/>
      <c r="J15" s="43"/>
      <c r="K15" s="43"/>
      <c r="L15" s="43"/>
      <c r="M15" s="44"/>
      <c r="N15" s="56"/>
      <c r="O15" s="57"/>
      <c r="P15" s="57"/>
      <c r="Q15" s="57"/>
      <c r="R15" s="58"/>
      <c r="S15" s="41" t="str">
        <f t="shared" si="0"/>
        <v/>
      </c>
      <c r="T15" s="41" t="str">
        <f t="shared" si="1"/>
        <v/>
      </c>
      <c r="U15" s="32"/>
      <c r="V15" s="37">
        <f t="shared" si="2"/>
        <v>0</v>
      </c>
      <c r="W15" s="61">
        <f t="shared" si="3"/>
        <v>0</v>
      </c>
      <c r="X15" s="32"/>
      <c r="Y15" s="32"/>
      <c r="Z15" s="32"/>
      <c r="AA15" s="32"/>
      <c r="AB15" s="32"/>
      <c r="AC15" s="32"/>
      <c r="AD15" s="32"/>
    </row>
    <row r="16" spans="1:30" s="4" customFormat="1" ht="15" customHeight="1">
      <c r="A16" s="32"/>
      <c r="B16" s="3">
        <v>10</v>
      </c>
      <c r="C16" s="25" t="str">
        <f>IF(บุคลากร!B15="","",บุคลากร!B15)</f>
        <v/>
      </c>
      <c r="D16" s="42"/>
      <c r="E16" s="43"/>
      <c r="F16" s="43"/>
      <c r="G16" s="43"/>
      <c r="H16" s="44"/>
      <c r="I16" s="42"/>
      <c r="J16" s="43"/>
      <c r="K16" s="43"/>
      <c r="L16" s="43"/>
      <c r="M16" s="44"/>
      <c r="N16" s="56"/>
      <c r="O16" s="57"/>
      <c r="P16" s="57"/>
      <c r="Q16" s="57"/>
      <c r="R16" s="58"/>
      <c r="S16" s="41" t="str">
        <f t="shared" si="0"/>
        <v/>
      </c>
      <c r="T16" s="41" t="str">
        <f t="shared" si="1"/>
        <v/>
      </c>
      <c r="U16" s="32"/>
      <c r="V16" s="37">
        <f t="shared" si="2"/>
        <v>0</v>
      </c>
      <c r="W16" s="61">
        <f t="shared" si="3"/>
        <v>0</v>
      </c>
      <c r="X16" s="32"/>
      <c r="Y16" s="32"/>
      <c r="Z16" s="32"/>
      <c r="AA16" s="32"/>
      <c r="AB16" s="32"/>
      <c r="AC16" s="32"/>
      <c r="AD16" s="32"/>
    </row>
    <row r="17" spans="1:30" s="4" customFormat="1" ht="15" customHeight="1">
      <c r="A17" s="32"/>
      <c r="B17" s="3">
        <v>11</v>
      </c>
      <c r="C17" s="25" t="str">
        <f>IF(บุคลากร!B16="","",บุคลากร!B16)</f>
        <v/>
      </c>
      <c r="D17" s="42"/>
      <c r="E17" s="43"/>
      <c r="F17" s="43"/>
      <c r="G17" s="43"/>
      <c r="H17" s="44"/>
      <c r="I17" s="42"/>
      <c r="J17" s="43"/>
      <c r="K17" s="43"/>
      <c r="L17" s="43"/>
      <c r="M17" s="44"/>
      <c r="N17" s="56"/>
      <c r="O17" s="57"/>
      <c r="P17" s="57"/>
      <c r="Q17" s="57"/>
      <c r="R17" s="58"/>
      <c r="S17" s="41" t="str">
        <f t="shared" si="0"/>
        <v/>
      </c>
      <c r="T17" s="41" t="str">
        <f t="shared" si="1"/>
        <v/>
      </c>
      <c r="U17" s="32"/>
      <c r="V17" s="37">
        <f t="shared" si="2"/>
        <v>0</v>
      </c>
      <c r="W17" s="61">
        <f t="shared" si="3"/>
        <v>0</v>
      </c>
      <c r="X17" s="32"/>
      <c r="Y17" s="32"/>
      <c r="Z17" s="32"/>
      <c r="AA17" s="32"/>
      <c r="AB17" s="32"/>
      <c r="AC17" s="32"/>
      <c r="AD17" s="32"/>
    </row>
    <row r="18" spans="1:30" s="4" customFormat="1" ht="15" customHeight="1">
      <c r="A18" s="32"/>
      <c r="B18" s="3">
        <v>12</v>
      </c>
      <c r="C18" s="25" t="str">
        <f>IF(บุคลากร!B17="","",บุคลากร!B17)</f>
        <v/>
      </c>
      <c r="D18" s="42"/>
      <c r="E18" s="43"/>
      <c r="F18" s="43"/>
      <c r="G18" s="43"/>
      <c r="H18" s="44"/>
      <c r="I18" s="42"/>
      <c r="J18" s="43"/>
      <c r="K18" s="43"/>
      <c r="L18" s="43"/>
      <c r="M18" s="44"/>
      <c r="N18" s="56"/>
      <c r="O18" s="57"/>
      <c r="P18" s="57"/>
      <c r="Q18" s="57"/>
      <c r="R18" s="58"/>
      <c r="S18" s="41" t="str">
        <f t="shared" si="0"/>
        <v/>
      </c>
      <c r="T18" s="41" t="str">
        <f t="shared" si="1"/>
        <v/>
      </c>
      <c r="U18" s="32"/>
      <c r="V18" s="37">
        <f t="shared" si="2"/>
        <v>0</v>
      </c>
      <c r="W18" s="61">
        <f t="shared" si="3"/>
        <v>0</v>
      </c>
      <c r="X18" s="32"/>
      <c r="Y18" s="32"/>
      <c r="Z18" s="32"/>
      <c r="AA18" s="32"/>
      <c r="AB18" s="32"/>
      <c r="AC18" s="32"/>
      <c r="AD18" s="32"/>
    </row>
    <row r="19" spans="1:30" s="4" customFormat="1" ht="15" customHeight="1">
      <c r="A19" s="32"/>
      <c r="B19" s="3">
        <v>13</v>
      </c>
      <c r="C19" s="25" t="str">
        <f>IF(บุคลากร!B18="","",บุคลากร!B18)</f>
        <v/>
      </c>
      <c r="D19" s="42"/>
      <c r="E19" s="43"/>
      <c r="F19" s="43"/>
      <c r="G19" s="43"/>
      <c r="H19" s="44"/>
      <c r="I19" s="42"/>
      <c r="J19" s="43"/>
      <c r="K19" s="43"/>
      <c r="L19" s="43"/>
      <c r="M19" s="44"/>
      <c r="N19" s="56"/>
      <c r="O19" s="57"/>
      <c r="P19" s="57"/>
      <c r="Q19" s="57"/>
      <c r="R19" s="58"/>
      <c r="S19" s="41" t="str">
        <f t="shared" si="0"/>
        <v/>
      </c>
      <c r="T19" s="41" t="str">
        <f t="shared" si="1"/>
        <v/>
      </c>
      <c r="U19" s="32"/>
      <c r="V19" s="37">
        <f t="shared" si="2"/>
        <v>0</v>
      </c>
      <c r="W19" s="61">
        <f t="shared" si="3"/>
        <v>0</v>
      </c>
      <c r="X19" s="32"/>
      <c r="Y19" s="32"/>
      <c r="Z19" s="32"/>
      <c r="AA19" s="32"/>
      <c r="AB19" s="32"/>
      <c r="AC19" s="32"/>
      <c r="AD19" s="32"/>
    </row>
    <row r="20" spans="1:30" s="4" customFormat="1" ht="15" customHeight="1">
      <c r="A20" s="32"/>
      <c r="B20" s="3">
        <v>14</v>
      </c>
      <c r="C20" s="25" t="str">
        <f>IF(บุคลากร!B19="","",บุคลากร!B19)</f>
        <v/>
      </c>
      <c r="D20" s="42"/>
      <c r="E20" s="43"/>
      <c r="F20" s="43"/>
      <c r="G20" s="43"/>
      <c r="H20" s="44"/>
      <c r="I20" s="42"/>
      <c r="J20" s="43"/>
      <c r="K20" s="43"/>
      <c r="L20" s="43"/>
      <c r="M20" s="44"/>
      <c r="N20" s="56"/>
      <c r="O20" s="57"/>
      <c r="P20" s="57"/>
      <c r="Q20" s="57"/>
      <c r="R20" s="58"/>
      <c r="S20" s="41" t="str">
        <f t="shared" si="0"/>
        <v/>
      </c>
      <c r="T20" s="41" t="str">
        <f t="shared" si="1"/>
        <v/>
      </c>
      <c r="U20" s="32"/>
      <c r="V20" s="37">
        <f t="shared" si="2"/>
        <v>0</v>
      </c>
      <c r="W20" s="61">
        <f t="shared" si="3"/>
        <v>0</v>
      </c>
      <c r="X20" s="32"/>
      <c r="Y20" s="32"/>
      <c r="Z20" s="32"/>
      <c r="AA20" s="32"/>
      <c r="AB20" s="32"/>
      <c r="AC20" s="32"/>
      <c r="AD20" s="32"/>
    </row>
    <row r="21" spans="1:30" s="4" customFormat="1" ht="15" customHeight="1">
      <c r="A21" s="32"/>
      <c r="B21" s="3">
        <v>15</v>
      </c>
      <c r="C21" s="25" t="str">
        <f>IF(บุคลากร!B20="","",บุคลากร!B20)</f>
        <v/>
      </c>
      <c r="D21" s="42"/>
      <c r="E21" s="43"/>
      <c r="F21" s="43"/>
      <c r="G21" s="43"/>
      <c r="H21" s="44"/>
      <c r="I21" s="42"/>
      <c r="J21" s="43"/>
      <c r="K21" s="43"/>
      <c r="L21" s="43"/>
      <c r="M21" s="44"/>
      <c r="N21" s="56"/>
      <c r="O21" s="57"/>
      <c r="P21" s="57"/>
      <c r="Q21" s="57"/>
      <c r="R21" s="58"/>
      <c r="S21" s="41" t="str">
        <f t="shared" si="0"/>
        <v/>
      </c>
      <c r="T21" s="41" t="str">
        <f t="shared" si="1"/>
        <v/>
      </c>
      <c r="U21" s="32"/>
      <c r="V21" s="37">
        <f t="shared" si="2"/>
        <v>0</v>
      </c>
      <c r="W21" s="61">
        <f t="shared" si="3"/>
        <v>0</v>
      </c>
      <c r="X21" s="32"/>
      <c r="Y21" s="32"/>
      <c r="Z21" s="32"/>
      <c r="AA21" s="32"/>
      <c r="AB21" s="32"/>
      <c r="AC21" s="32"/>
      <c r="AD21" s="32"/>
    </row>
    <row r="22" spans="1:30" s="4" customFormat="1" ht="15" customHeight="1">
      <c r="A22" s="32"/>
      <c r="B22" s="3">
        <v>16</v>
      </c>
      <c r="C22" s="25" t="str">
        <f>IF(บุคลากร!B21="","",บุคลากร!B21)</f>
        <v/>
      </c>
      <c r="D22" s="42"/>
      <c r="E22" s="43"/>
      <c r="F22" s="43"/>
      <c r="G22" s="43"/>
      <c r="H22" s="44"/>
      <c r="I22" s="42"/>
      <c r="J22" s="43"/>
      <c r="K22" s="43"/>
      <c r="L22" s="43"/>
      <c r="M22" s="44"/>
      <c r="N22" s="56"/>
      <c r="O22" s="57"/>
      <c r="P22" s="57"/>
      <c r="Q22" s="57"/>
      <c r="R22" s="58"/>
      <c r="S22" s="41" t="str">
        <f t="shared" si="0"/>
        <v/>
      </c>
      <c r="T22" s="41" t="str">
        <f t="shared" si="1"/>
        <v/>
      </c>
      <c r="U22" s="32"/>
      <c r="V22" s="37">
        <f t="shared" si="2"/>
        <v>0</v>
      </c>
      <c r="W22" s="61">
        <f t="shared" si="3"/>
        <v>0</v>
      </c>
      <c r="X22" s="32"/>
      <c r="Y22" s="32"/>
      <c r="Z22" s="32"/>
      <c r="AA22" s="32"/>
      <c r="AB22" s="32"/>
      <c r="AC22" s="32"/>
      <c r="AD22" s="32"/>
    </row>
    <row r="23" spans="1:30" s="4" customFormat="1" ht="15" customHeight="1">
      <c r="A23" s="32"/>
      <c r="B23" s="3">
        <v>17</v>
      </c>
      <c r="C23" s="25" t="str">
        <f>IF(บุคลากร!B22="","",บุคลากร!B22)</f>
        <v/>
      </c>
      <c r="D23" s="42"/>
      <c r="E23" s="43"/>
      <c r="F23" s="43"/>
      <c r="G23" s="43"/>
      <c r="H23" s="44"/>
      <c r="I23" s="42"/>
      <c r="J23" s="43"/>
      <c r="K23" s="43"/>
      <c r="L23" s="43"/>
      <c r="M23" s="44"/>
      <c r="N23" s="56"/>
      <c r="O23" s="57"/>
      <c r="P23" s="57"/>
      <c r="Q23" s="57"/>
      <c r="R23" s="58"/>
      <c r="S23" s="41" t="str">
        <f t="shared" si="0"/>
        <v/>
      </c>
      <c r="T23" s="41" t="str">
        <f t="shared" si="1"/>
        <v/>
      </c>
      <c r="U23" s="32"/>
      <c r="V23" s="37">
        <f t="shared" si="2"/>
        <v>0</v>
      </c>
      <c r="W23" s="61">
        <f t="shared" si="3"/>
        <v>0</v>
      </c>
      <c r="X23" s="32"/>
      <c r="Y23" s="32"/>
      <c r="Z23" s="32"/>
      <c r="AA23" s="32"/>
      <c r="AB23" s="32"/>
      <c r="AC23" s="32"/>
      <c r="AD23" s="32"/>
    </row>
    <row r="24" spans="1:30" s="4" customFormat="1" ht="15" customHeight="1">
      <c r="A24" s="32"/>
      <c r="B24" s="3">
        <v>18</v>
      </c>
      <c r="C24" s="25" t="str">
        <f>IF(บุคลากร!B23="","",บุคลากร!B23)</f>
        <v/>
      </c>
      <c r="D24" s="42"/>
      <c r="E24" s="43"/>
      <c r="F24" s="43"/>
      <c r="G24" s="43"/>
      <c r="H24" s="44"/>
      <c r="I24" s="42"/>
      <c r="J24" s="43"/>
      <c r="K24" s="43"/>
      <c r="L24" s="43"/>
      <c r="M24" s="44"/>
      <c r="N24" s="56"/>
      <c r="O24" s="57"/>
      <c r="P24" s="57"/>
      <c r="Q24" s="57"/>
      <c r="R24" s="58"/>
      <c r="S24" s="41" t="str">
        <f t="shared" si="0"/>
        <v/>
      </c>
      <c r="T24" s="41" t="str">
        <f t="shared" si="1"/>
        <v/>
      </c>
      <c r="U24" s="32"/>
      <c r="V24" s="37">
        <f t="shared" si="2"/>
        <v>0</v>
      </c>
      <c r="W24" s="61">
        <f t="shared" si="3"/>
        <v>0</v>
      </c>
      <c r="X24" s="32"/>
      <c r="Y24" s="32"/>
      <c r="Z24" s="32"/>
      <c r="AA24" s="32"/>
      <c r="AB24" s="32"/>
      <c r="AC24" s="32"/>
      <c r="AD24" s="32"/>
    </row>
    <row r="25" spans="1:30" s="4" customFormat="1" ht="15" customHeight="1">
      <c r="A25" s="32"/>
      <c r="B25" s="3">
        <v>19</v>
      </c>
      <c r="C25" s="25" t="str">
        <f>IF(บุคลากร!B24="","",บุคลากร!B24)</f>
        <v/>
      </c>
      <c r="D25" s="42"/>
      <c r="E25" s="43"/>
      <c r="F25" s="43"/>
      <c r="G25" s="43"/>
      <c r="H25" s="44"/>
      <c r="I25" s="42"/>
      <c r="J25" s="43"/>
      <c r="K25" s="43"/>
      <c r="L25" s="43"/>
      <c r="M25" s="44"/>
      <c r="N25" s="56"/>
      <c r="O25" s="57"/>
      <c r="P25" s="57"/>
      <c r="Q25" s="57"/>
      <c r="R25" s="58"/>
      <c r="S25" s="41" t="str">
        <f t="shared" si="0"/>
        <v/>
      </c>
      <c r="T25" s="41" t="str">
        <f t="shared" si="1"/>
        <v/>
      </c>
      <c r="U25" s="32"/>
      <c r="V25" s="37">
        <f t="shared" si="2"/>
        <v>0</v>
      </c>
      <c r="W25" s="61">
        <f t="shared" si="3"/>
        <v>0</v>
      </c>
      <c r="X25" s="32"/>
      <c r="Y25" s="32"/>
      <c r="Z25" s="32"/>
      <c r="AA25" s="32"/>
      <c r="AB25" s="32"/>
      <c r="AC25" s="32"/>
      <c r="AD25" s="32"/>
    </row>
    <row r="26" spans="1:30" s="4" customFormat="1" ht="15" customHeight="1">
      <c r="A26" s="32"/>
      <c r="B26" s="3">
        <v>20</v>
      </c>
      <c r="C26" s="25" t="str">
        <f>IF(บุคลากร!B25="","",บุคลากร!B25)</f>
        <v/>
      </c>
      <c r="D26" s="42"/>
      <c r="E26" s="43"/>
      <c r="F26" s="43"/>
      <c r="G26" s="43"/>
      <c r="H26" s="44"/>
      <c r="I26" s="42"/>
      <c r="J26" s="43"/>
      <c r="K26" s="43"/>
      <c r="L26" s="43"/>
      <c r="M26" s="44"/>
      <c r="N26" s="56"/>
      <c r="O26" s="57"/>
      <c r="P26" s="57"/>
      <c r="Q26" s="57"/>
      <c r="R26" s="58"/>
      <c r="S26" s="41" t="str">
        <f t="shared" si="0"/>
        <v/>
      </c>
      <c r="T26" s="41" t="str">
        <f t="shared" si="1"/>
        <v/>
      </c>
      <c r="U26" s="32"/>
      <c r="V26" s="37">
        <f t="shared" si="2"/>
        <v>0</v>
      </c>
      <c r="W26" s="61">
        <f t="shared" si="3"/>
        <v>0</v>
      </c>
      <c r="X26" s="32"/>
      <c r="Y26" s="32"/>
      <c r="Z26" s="32"/>
      <c r="AA26" s="32"/>
      <c r="AB26" s="32"/>
      <c r="AC26" s="32"/>
      <c r="AD26" s="32"/>
    </row>
    <row r="27" spans="1:30" s="4" customFormat="1" ht="15" customHeight="1">
      <c r="A27" s="32"/>
      <c r="B27" s="3">
        <v>21</v>
      </c>
      <c r="C27" s="25" t="str">
        <f>IF(บุคลากร!B26="","",บุคลากร!B26)</f>
        <v/>
      </c>
      <c r="D27" s="42"/>
      <c r="E27" s="43"/>
      <c r="F27" s="43"/>
      <c r="G27" s="43"/>
      <c r="H27" s="44"/>
      <c r="I27" s="42"/>
      <c r="J27" s="43"/>
      <c r="K27" s="43"/>
      <c r="L27" s="43"/>
      <c r="M27" s="44"/>
      <c r="N27" s="56"/>
      <c r="O27" s="57"/>
      <c r="P27" s="57"/>
      <c r="Q27" s="57"/>
      <c r="R27" s="58"/>
      <c r="S27" s="41" t="str">
        <f t="shared" si="0"/>
        <v/>
      </c>
      <c r="T27" s="41" t="str">
        <f t="shared" si="1"/>
        <v/>
      </c>
      <c r="U27" s="32"/>
      <c r="V27" s="37">
        <f t="shared" si="2"/>
        <v>0</v>
      </c>
      <c r="W27" s="61">
        <f t="shared" si="3"/>
        <v>0</v>
      </c>
      <c r="X27" s="32"/>
      <c r="Y27" s="32"/>
      <c r="Z27" s="32"/>
      <c r="AA27" s="32"/>
      <c r="AB27" s="32"/>
      <c r="AC27" s="32"/>
      <c r="AD27" s="32"/>
    </row>
    <row r="28" spans="1:30" s="4" customFormat="1" ht="15" customHeight="1">
      <c r="A28" s="32"/>
      <c r="B28" s="3">
        <v>22</v>
      </c>
      <c r="C28" s="25" t="str">
        <f>IF(บุคลากร!B27="","",บุคลากร!B27)</f>
        <v/>
      </c>
      <c r="D28" s="42"/>
      <c r="E28" s="43"/>
      <c r="F28" s="43"/>
      <c r="G28" s="43"/>
      <c r="H28" s="44"/>
      <c r="I28" s="42"/>
      <c r="J28" s="43"/>
      <c r="K28" s="43"/>
      <c r="L28" s="43"/>
      <c r="M28" s="44"/>
      <c r="N28" s="56"/>
      <c r="O28" s="57"/>
      <c r="P28" s="57"/>
      <c r="Q28" s="57"/>
      <c r="R28" s="58"/>
      <c r="S28" s="41" t="str">
        <f t="shared" si="0"/>
        <v/>
      </c>
      <c r="T28" s="41" t="str">
        <f t="shared" si="1"/>
        <v/>
      </c>
      <c r="U28" s="32"/>
      <c r="V28" s="37">
        <f t="shared" si="2"/>
        <v>0</v>
      </c>
      <c r="W28" s="61">
        <f t="shared" si="3"/>
        <v>0</v>
      </c>
      <c r="X28" s="32"/>
      <c r="Y28" s="32"/>
      <c r="Z28" s="32"/>
      <c r="AA28" s="32"/>
      <c r="AB28" s="32"/>
      <c r="AC28" s="32"/>
      <c r="AD28" s="32"/>
    </row>
    <row r="29" spans="1:30" s="4" customFormat="1" ht="15" customHeight="1">
      <c r="A29" s="32"/>
      <c r="B29" s="3">
        <v>23</v>
      </c>
      <c r="C29" s="25" t="str">
        <f>IF(บุคลากร!B28="","",บุคลากร!B28)</f>
        <v/>
      </c>
      <c r="D29" s="42"/>
      <c r="E29" s="43"/>
      <c r="F29" s="43"/>
      <c r="G29" s="43"/>
      <c r="H29" s="44"/>
      <c r="I29" s="42"/>
      <c r="J29" s="43"/>
      <c r="K29" s="43"/>
      <c r="L29" s="43"/>
      <c r="M29" s="44"/>
      <c r="N29" s="56"/>
      <c r="O29" s="57"/>
      <c r="P29" s="57"/>
      <c r="Q29" s="57"/>
      <c r="R29" s="58"/>
      <c r="S29" s="41" t="str">
        <f t="shared" si="0"/>
        <v/>
      </c>
      <c r="T29" s="41" t="str">
        <f t="shared" si="1"/>
        <v/>
      </c>
      <c r="U29" s="32"/>
      <c r="V29" s="37">
        <f t="shared" si="2"/>
        <v>0</v>
      </c>
      <c r="W29" s="61">
        <f t="shared" si="3"/>
        <v>0</v>
      </c>
      <c r="X29" s="32"/>
      <c r="Y29" s="32"/>
      <c r="Z29" s="32"/>
      <c r="AA29" s="32"/>
      <c r="AB29" s="32"/>
      <c r="AC29" s="32"/>
      <c r="AD29" s="32"/>
    </row>
    <row r="30" spans="1:30" s="4" customFormat="1" ht="15" customHeight="1">
      <c r="A30" s="32"/>
      <c r="B30" s="3">
        <v>24</v>
      </c>
      <c r="C30" s="25" t="str">
        <f>IF(บุคลากร!B29="","",บุคลากร!B29)</f>
        <v/>
      </c>
      <c r="D30" s="42"/>
      <c r="E30" s="43"/>
      <c r="F30" s="43"/>
      <c r="G30" s="43"/>
      <c r="H30" s="44"/>
      <c r="I30" s="42"/>
      <c r="J30" s="43"/>
      <c r="K30" s="43"/>
      <c r="L30" s="43"/>
      <c r="M30" s="44"/>
      <c r="N30" s="56"/>
      <c r="O30" s="57"/>
      <c r="P30" s="57"/>
      <c r="Q30" s="57"/>
      <c r="R30" s="58"/>
      <c r="S30" s="41" t="str">
        <f t="shared" si="0"/>
        <v/>
      </c>
      <c r="T30" s="41" t="str">
        <f t="shared" si="1"/>
        <v/>
      </c>
      <c r="U30" s="32"/>
      <c r="V30" s="37">
        <f t="shared" si="2"/>
        <v>0</v>
      </c>
      <c r="W30" s="61">
        <f t="shared" si="3"/>
        <v>0</v>
      </c>
      <c r="X30" s="32"/>
      <c r="Y30" s="32"/>
      <c r="Z30" s="32"/>
      <c r="AA30" s="32"/>
      <c r="AB30" s="32"/>
      <c r="AC30" s="32"/>
      <c r="AD30" s="32"/>
    </row>
    <row r="31" spans="1:30" s="4" customFormat="1" ht="15" customHeight="1">
      <c r="A31" s="32"/>
      <c r="B31" s="3">
        <v>25</v>
      </c>
      <c r="C31" s="25" t="str">
        <f>IF(บุคลากร!B30="","",บุคลากร!B30)</f>
        <v/>
      </c>
      <c r="D31" s="42"/>
      <c r="E31" s="43"/>
      <c r="F31" s="43"/>
      <c r="G31" s="43"/>
      <c r="H31" s="44"/>
      <c r="I31" s="42"/>
      <c r="J31" s="43"/>
      <c r="K31" s="43"/>
      <c r="L31" s="43"/>
      <c r="M31" s="44"/>
      <c r="N31" s="56"/>
      <c r="O31" s="57"/>
      <c r="P31" s="57"/>
      <c r="Q31" s="57"/>
      <c r="R31" s="58"/>
      <c r="S31" s="41" t="str">
        <f t="shared" si="0"/>
        <v/>
      </c>
      <c r="T31" s="41" t="str">
        <f t="shared" si="1"/>
        <v/>
      </c>
      <c r="U31" s="32"/>
      <c r="V31" s="37">
        <f t="shared" si="2"/>
        <v>0</v>
      </c>
      <c r="W31" s="61">
        <f t="shared" si="3"/>
        <v>0</v>
      </c>
      <c r="X31" s="32"/>
      <c r="Y31" s="32"/>
      <c r="Z31" s="32"/>
      <c r="AA31" s="32"/>
      <c r="AB31" s="32"/>
      <c r="AC31" s="32"/>
      <c r="AD31" s="32"/>
    </row>
    <row r="32" spans="1:30" s="4" customFormat="1" ht="15" customHeight="1">
      <c r="A32" s="32"/>
      <c r="B32" s="3">
        <v>26</v>
      </c>
      <c r="C32" s="25" t="str">
        <f>IF(บุคลากร!B31="","",บุคลากร!B31)</f>
        <v/>
      </c>
      <c r="D32" s="42"/>
      <c r="E32" s="43"/>
      <c r="F32" s="43"/>
      <c r="G32" s="43"/>
      <c r="H32" s="44"/>
      <c r="I32" s="42"/>
      <c r="J32" s="43"/>
      <c r="K32" s="43"/>
      <c r="L32" s="43"/>
      <c r="M32" s="44"/>
      <c r="N32" s="56"/>
      <c r="O32" s="57"/>
      <c r="P32" s="57"/>
      <c r="Q32" s="57"/>
      <c r="R32" s="58"/>
      <c r="S32" s="41" t="str">
        <f t="shared" si="0"/>
        <v/>
      </c>
      <c r="T32" s="41" t="str">
        <f t="shared" si="1"/>
        <v/>
      </c>
      <c r="U32" s="32"/>
      <c r="V32" s="37">
        <f t="shared" si="2"/>
        <v>0</v>
      </c>
      <c r="W32" s="61">
        <f t="shared" si="3"/>
        <v>0</v>
      </c>
      <c r="X32" s="32"/>
      <c r="Y32" s="32"/>
      <c r="Z32" s="32"/>
      <c r="AA32" s="32"/>
      <c r="AB32" s="32"/>
      <c r="AC32" s="32"/>
      <c r="AD32" s="32"/>
    </row>
    <row r="33" spans="1:30" s="4" customFormat="1" ht="15" customHeight="1">
      <c r="A33" s="32"/>
      <c r="B33" s="3">
        <v>27</v>
      </c>
      <c r="C33" s="25" t="str">
        <f>IF(บุคลากร!B32="","",บุคลากร!B32)</f>
        <v/>
      </c>
      <c r="D33" s="42"/>
      <c r="E33" s="43"/>
      <c r="F33" s="43"/>
      <c r="G33" s="43"/>
      <c r="H33" s="44"/>
      <c r="I33" s="42"/>
      <c r="J33" s="43"/>
      <c r="K33" s="43"/>
      <c r="L33" s="43"/>
      <c r="M33" s="44"/>
      <c r="N33" s="56"/>
      <c r="O33" s="57"/>
      <c r="P33" s="57"/>
      <c r="Q33" s="57"/>
      <c r="R33" s="58"/>
      <c r="S33" s="41" t="str">
        <f t="shared" si="0"/>
        <v/>
      </c>
      <c r="T33" s="41" t="str">
        <f t="shared" si="1"/>
        <v/>
      </c>
      <c r="U33" s="32"/>
      <c r="V33" s="37">
        <f t="shared" si="2"/>
        <v>0</v>
      </c>
      <c r="W33" s="61">
        <f t="shared" si="3"/>
        <v>0</v>
      </c>
      <c r="X33" s="32"/>
      <c r="Y33" s="32"/>
      <c r="Z33" s="32"/>
      <c r="AA33" s="32"/>
      <c r="AB33" s="32"/>
      <c r="AC33" s="32"/>
      <c r="AD33" s="32"/>
    </row>
    <row r="34" spans="1:30" s="4" customFormat="1" ht="15" customHeight="1">
      <c r="A34" s="32"/>
      <c r="B34" s="3">
        <v>28</v>
      </c>
      <c r="C34" s="25" t="str">
        <f>IF(บุคลากร!B33="","",บุคลากร!B33)</f>
        <v/>
      </c>
      <c r="D34" s="42"/>
      <c r="E34" s="43"/>
      <c r="F34" s="43"/>
      <c r="G34" s="43"/>
      <c r="H34" s="44"/>
      <c r="I34" s="42"/>
      <c r="J34" s="43"/>
      <c r="K34" s="43"/>
      <c r="L34" s="43"/>
      <c r="M34" s="44"/>
      <c r="N34" s="56"/>
      <c r="O34" s="57"/>
      <c r="P34" s="57"/>
      <c r="Q34" s="57"/>
      <c r="R34" s="58"/>
      <c r="S34" s="41" t="str">
        <f t="shared" si="0"/>
        <v/>
      </c>
      <c r="T34" s="41" t="str">
        <f t="shared" si="1"/>
        <v/>
      </c>
      <c r="U34" s="32"/>
      <c r="V34" s="37">
        <f t="shared" si="2"/>
        <v>0</v>
      </c>
      <c r="W34" s="61">
        <f t="shared" si="3"/>
        <v>0</v>
      </c>
      <c r="X34" s="32"/>
      <c r="Y34" s="32"/>
      <c r="Z34" s="32"/>
      <c r="AA34" s="32"/>
      <c r="AB34" s="32"/>
      <c r="AC34" s="32"/>
      <c r="AD34" s="32"/>
    </row>
    <row r="35" spans="1:30" s="4" customFormat="1" ht="15" customHeight="1">
      <c r="A35" s="32"/>
      <c r="B35" s="3">
        <v>29</v>
      </c>
      <c r="C35" s="25" t="str">
        <f>IF(บุคลากร!B34="","",บุคลากร!B34)</f>
        <v/>
      </c>
      <c r="D35" s="42"/>
      <c r="E35" s="43"/>
      <c r="F35" s="43"/>
      <c r="G35" s="43"/>
      <c r="H35" s="44"/>
      <c r="I35" s="42"/>
      <c r="J35" s="43"/>
      <c r="K35" s="43"/>
      <c r="L35" s="43"/>
      <c r="M35" s="44"/>
      <c r="N35" s="56"/>
      <c r="O35" s="57"/>
      <c r="P35" s="57"/>
      <c r="Q35" s="57"/>
      <c r="R35" s="58"/>
      <c r="S35" s="41" t="str">
        <f t="shared" si="0"/>
        <v/>
      </c>
      <c r="T35" s="41" t="str">
        <f t="shared" si="1"/>
        <v/>
      </c>
      <c r="U35" s="32"/>
      <c r="V35" s="37">
        <f t="shared" si="2"/>
        <v>0</v>
      </c>
      <c r="W35" s="61">
        <f t="shared" si="3"/>
        <v>0</v>
      </c>
      <c r="X35" s="32"/>
      <c r="Y35" s="32"/>
      <c r="Z35" s="32"/>
      <c r="AA35" s="32"/>
      <c r="AB35" s="32"/>
      <c r="AC35" s="32"/>
      <c r="AD35" s="32"/>
    </row>
    <row r="36" spans="1:30" s="4" customFormat="1" ht="15" customHeight="1">
      <c r="A36" s="32"/>
      <c r="B36" s="3">
        <v>30</v>
      </c>
      <c r="C36" s="25" t="str">
        <f>IF(บุคลากร!B35="","",บุคลากร!B35)</f>
        <v/>
      </c>
      <c r="D36" s="42"/>
      <c r="E36" s="43"/>
      <c r="F36" s="43"/>
      <c r="G36" s="43"/>
      <c r="H36" s="44"/>
      <c r="I36" s="42"/>
      <c r="J36" s="43"/>
      <c r="K36" s="43"/>
      <c r="L36" s="43"/>
      <c r="M36" s="44"/>
      <c r="N36" s="56"/>
      <c r="O36" s="57"/>
      <c r="P36" s="57"/>
      <c r="Q36" s="57"/>
      <c r="R36" s="58"/>
      <c r="S36" s="41" t="str">
        <f t="shared" si="0"/>
        <v/>
      </c>
      <c r="T36" s="41" t="str">
        <f t="shared" si="1"/>
        <v/>
      </c>
      <c r="U36" s="32"/>
      <c r="V36" s="37">
        <f t="shared" si="2"/>
        <v>0</v>
      </c>
      <c r="W36" s="61">
        <f t="shared" si="3"/>
        <v>0</v>
      </c>
      <c r="X36" s="32"/>
      <c r="Y36" s="32"/>
      <c r="Z36" s="32"/>
      <c r="AA36" s="32"/>
      <c r="AB36" s="32"/>
      <c r="AC36" s="32"/>
      <c r="AD36" s="32"/>
    </row>
    <row r="37" spans="1:30" s="4" customFormat="1" ht="15" customHeight="1">
      <c r="A37" s="32"/>
      <c r="B37" s="3">
        <v>31</v>
      </c>
      <c r="C37" s="25" t="str">
        <f>IF(บุคลากร!B36="","",บุคลากร!B36)</f>
        <v/>
      </c>
      <c r="D37" s="42"/>
      <c r="E37" s="43"/>
      <c r="F37" s="43"/>
      <c r="G37" s="43"/>
      <c r="H37" s="44"/>
      <c r="I37" s="42"/>
      <c r="J37" s="43"/>
      <c r="K37" s="43"/>
      <c r="L37" s="43"/>
      <c r="M37" s="44"/>
      <c r="N37" s="56"/>
      <c r="O37" s="57"/>
      <c r="P37" s="57"/>
      <c r="Q37" s="57"/>
      <c r="R37" s="58"/>
      <c r="S37" s="41" t="str">
        <f t="shared" si="0"/>
        <v/>
      </c>
      <c r="T37" s="41" t="str">
        <f t="shared" si="1"/>
        <v/>
      </c>
      <c r="U37" s="32"/>
      <c r="V37" s="37">
        <f t="shared" si="2"/>
        <v>0</v>
      </c>
      <c r="W37" s="61">
        <f t="shared" si="3"/>
        <v>0</v>
      </c>
      <c r="X37" s="32"/>
      <c r="Y37" s="32"/>
      <c r="Z37" s="32"/>
      <c r="AA37" s="32"/>
      <c r="AB37" s="32"/>
      <c r="AC37" s="32"/>
      <c r="AD37" s="32"/>
    </row>
    <row r="38" spans="1:30" s="4" customFormat="1" ht="15" customHeight="1">
      <c r="A38" s="32"/>
      <c r="B38" s="3">
        <v>32</v>
      </c>
      <c r="C38" s="25" t="str">
        <f>IF(บุคลากร!B37="","",บุคลากร!B37)</f>
        <v/>
      </c>
      <c r="D38" s="42"/>
      <c r="E38" s="43"/>
      <c r="F38" s="43"/>
      <c r="G38" s="43"/>
      <c r="H38" s="44"/>
      <c r="I38" s="42"/>
      <c r="J38" s="43"/>
      <c r="K38" s="43"/>
      <c r="L38" s="43"/>
      <c r="M38" s="44"/>
      <c r="N38" s="56"/>
      <c r="O38" s="57"/>
      <c r="P38" s="57"/>
      <c r="Q38" s="57"/>
      <c r="R38" s="58"/>
      <c r="S38" s="41" t="str">
        <f t="shared" si="0"/>
        <v/>
      </c>
      <c r="T38" s="41" t="str">
        <f t="shared" si="1"/>
        <v/>
      </c>
      <c r="U38" s="32"/>
      <c r="V38" s="37">
        <f t="shared" si="2"/>
        <v>0</v>
      </c>
      <c r="W38" s="61">
        <f t="shared" si="3"/>
        <v>0</v>
      </c>
      <c r="X38" s="32"/>
      <c r="Y38" s="32"/>
      <c r="Z38" s="32"/>
      <c r="AA38" s="32"/>
      <c r="AB38" s="32"/>
      <c r="AC38" s="32"/>
      <c r="AD38" s="32"/>
    </row>
    <row r="39" spans="1:30" s="4" customFormat="1" ht="15" customHeight="1">
      <c r="A39" s="32"/>
      <c r="B39" s="3">
        <v>33</v>
      </c>
      <c r="C39" s="25" t="str">
        <f>IF(บุคลากร!B38="","",บุคลากร!B38)</f>
        <v/>
      </c>
      <c r="D39" s="42"/>
      <c r="E39" s="43"/>
      <c r="F39" s="43"/>
      <c r="G39" s="43"/>
      <c r="H39" s="44"/>
      <c r="I39" s="42"/>
      <c r="J39" s="43"/>
      <c r="K39" s="43"/>
      <c r="L39" s="43"/>
      <c r="M39" s="44"/>
      <c r="N39" s="56"/>
      <c r="O39" s="57"/>
      <c r="P39" s="57"/>
      <c r="Q39" s="57"/>
      <c r="R39" s="58"/>
      <c r="S39" s="41" t="str">
        <f t="shared" si="0"/>
        <v/>
      </c>
      <c r="T39" s="41" t="str">
        <f t="shared" si="1"/>
        <v/>
      </c>
      <c r="U39" s="32"/>
      <c r="V39" s="37">
        <f t="shared" si="2"/>
        <v>0</v>
      </c>
      <c r="W39" s="61">
        <f t="shared" si="3"/>
        <v>0</v>
      </c>
      <c r="X39" s="32"/>
      <c r="Y39" s="32"/>
      <c r="Z39" s="32"/>
      <c r="AA39" s="32"/>
      <c r="AB39" s="32"/>
      <c r="AC39" s="32"/>
      <c r="AD39" s="32"/>
    </row>
    <row r="40" spans="1:30" s="4" customFormat="1" ht="15" customHeight="1">
      <c r="A40" s="32"/>
      <c r="B40" s="3">
        <v>34</v>
      </c>
      <c r="C40" s="25" t="str">
        <f>IF(บุคลากร!B39="","",บุคลากร!B39)</f>
        <v/>
      </c>
      <c r="D40" s="42"/>
      <c r="E40" s="43"/>
      <c r="F40" s="43"/>
      <c r="G40" s="43"/>
      <c r="H40" s="44"/>
      <c r="I40" s="42"/>
      <c r="J40" s="43"/>
      <c r="K40" s="43"/>
      <c r="L40" s="43"/>
      <c r="M40" s="44"/>
      <c r="N40" s="56"/>
      <c r="O40" s="57"/>
      <c r="P40" s="57"/>
      <c r="Q40" s="57"/>
      <c r="R40" s="58"/>
      <c r="S40" s="41" t="str">
        <f t="shared" si="0"/>
        <v/>
      </c>
      <c r="T40" s="41" t="str">
        <f t="shared" si="1"/>
        <v/>
      </c>
      <c r="U40" s="32"/>
      <c r="V40" s="37">
        <f t="shared" si="2"/>
        <v>0</v>
      </c>
      <c r="W40" s="61">
        <f t="shared" si="3"/>
        <v>0</v>
      </c>
      <c r="X40" s="32"/>
      <c r="Y40" s="32"/>
      <c r="Z40" s="32"/>
      <c r="AA40" s="32"/>
      <c r="AB40" s="32"/>
      <c r="AC40" s="32"/>
      <c r="AD40" s="32"/>
    </row>
    <row r="41" spans="1:30" s="4" customFormat="1" ht="15" customHeight="1">
      <c r="A41" s="32"/>
      <c r="B41" s="3">
        <v>35</v>
      </c>
      <c r="C41" s="25" t="str">
        <f>IF(บุคลากร!B40="","",บุคลากร!B40)</f>
        <v/>
      </c>
      <c r="D41" s="42"/>
      <c r="E41" s="43"/>
      <c r="F41" s="43"/>
      <c r="G41" s="43"/>
      <c r="H41" s="44"/>
      <c r="I41" s="42"/>
      <c r="J41" s="43"/>
      <c r="K41" s="43"/>
      <c r="L41" s="43"/>
      <c r="M41" s="44"/>
      <c r="N41" s="56"/>
      <c r="O41" s="57"/>
      <c r="P41" s="57"/>
      <c r="Q41" s="57"/>
      <c r="R41" s="58"/>
      <c r="S41" s="41" t="str">
        <f t="shared" si="0"/>
        <v/>
      </c>
      <c r="T41" s="41" t="str">
        <f t="shared" si="1"/>
        <v/>
      </c>
      <c r="U41" s="32"/>
      <c r="V41" s="37">
        <f t="shared" si="2"/>
        <v>0</v>
      </c>
      <c r="W41" s="61">
        <f t="shared" si="3"/>
        <v>0</v>
      </c>
      <c r="X41" s="32"/>
      <c r="Y41" s="32"/>
      <c r="Z41" s="32"/>
      <c r="AA41" s="32"/>
      <c r="AB41" s="32"/>
      <c r="AC41" s="32"/>
      <c r="AD41" s="32"/>
    </row>
    <row r="42" spans="1:30" s="5" customFormat="1" ht="22.5" customHeight="1">
      <c r="A42" s="33"/>
      <c r="B42" s="214" t="s">
        <v>84</v>
      </c>
      <c r="C42" s="214"/>
      <c r="D42" s="214"/>
      <c r="E42" s="214"/>
      <c r="F42" s="214"/>
      <c r="G42" s="214"/>
      <c r="H42" s="214"/>
      <c r="I42" s="210" t="str">
        <f>IF(X2=0,"",X2)</f>
        <v/>
      </c>
      <c r="J42" s="210"/>
      <c r="K42" s="210"/>
      <c r="L42" s="210"/>
      <c r="M42" s="210"/>
      <c r="N42" s="214" t="s">
        <v>29</v>
      </c>
      <c r="O42" s="214"/>
      <c r="P42" s="214"/>
      <c r="Q42" s="214"/>
      <c r="R42" s="214"/>
      <c r="S42" s="215" t="str">
        <f>IF(X4="-","-",X4)</f>
        <v>-</v>
      </c>
      <c r="T42" s="210"/>
      <c r="U42" s="33"/>
      <c r="V42" s="62"/>
      <c r="W42" s="63"/>
      <c r="X42" s="33"/>
      <c r="Y42" s="33"/>
      <c r="Z42" s="33"/>
      <c r="AA42" s="33"/>
      <c r="AB42" s="33"/>
      <c r="AC42" s="33"/>
      <c r="AD42" s="33"/>
    </row>
    <row r="43" spans="1:30" s="5" customFormat="1" ht="22.5" customHeight="1">
      <c r="A43" s="33"/>
      <c r="B43" s="211" t="s">
        <v>28</v>
      </c>
      <c r="C43" s="211"/>
      <c r="D43" s="211"/>
      <c r="E43" s="211"/>
      <c r="F43" s="211"/>
      <c r="G43" s="211"/>
      <c r="H43" s="211"/>
      <c r="I43" s="216" t="str">
        <f>IF(X3="-","",X3)</f>
        <v/>
      </c>
      <c r="J43" s="217"/>
      <c r="K43" s="217"/>
      <c r="L43" s="217"/>
      <c r="M43" s="217"/>
      <c r="N43" s="211" t="s">
        <v>2</v>
      </c>
      <c r="O43" s="211"/>
      <c r="P43" s="211"/>
      <c r="Q43" s="211"/>
      <c r="R43" s="211"/>
      <c r="S43" s="212" t="str">
        <f>IF(S42="-","-",IF(S42&gt;=0.9,5,IF(S42&gt;=0.75,4,IF(S42&gt;=0.6,3,IF(S42&gt;=0.5,2,1)))))</f>
        <v>-</v>
      </c>
      <c r="T43" s="212"/>
      <c r="U43" s="33"/>
      <c r="V43" s="62"/>
      <c r="W43" s="63"/>
      <c r="X43" s="33"/>
      <c r="Y43" s="33"/>
      <c r="Z43" s="33"/>
      <c r="AA43" s="33"/>
      <c r="AB43" s="33"/>
      <c r="AC43" s="33"/>
      <c r="AD43" s="33"/>
    </row>
    <row r="44" spans="1:30" s="5" customFormat="1" ht="22.5" customHeight="1">
      <c r="A44" s="33"/>
      <c r="B44" s="214" t="s">
        <v>37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0" t="str">
        <f>IF(S43="-","-",IF(S43=5,"ดีเยี่ยม",IF(S43=4,"ดีมาก",IF(S43=3,"ดี",IF(S43=2,"พอใช้","ปรับปรุง")))))</f>
        <v>-</v>
      </c>
      <c r="T44" s="210"/>
      <c r="U44" s="33"/>
      <c r="V44" s="62"/>
      <c r="W44" s="63"/>
      <c r="X44" s="33"/>
      <c r="Y44" s="33"/>
      <c r="Z44" s="33"/>
      <c r="AA44" s="33"/>
      <c r="AB44" s="33"/>
      <c r="AC44" s="33"/>
      <c r="AD44" s="33"/>
    </row>
    <row r="45" spans="1:30" s="5" customFormat="1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3"/>
      <c r="X45" s="33"/>
      <c r="Y45" s="33"/>
      <c r="Z45" s="33"/>
      <c r="AA45" s="33"/>
      <c r="AB45" s="33"/>
      <c r="AC45" s="33"/>
      <c r="AD45" s="33"/>
    </row>
    <row r="46" spans="1:30">
      <c r="B46" s="31"/>
      <c r="C46" s="6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7" t="s">
        <v>30</v>
      </c>
      <c r="T46" s="54">
        <f>COUNTIF(S7:S41,5)</f>
        <v>0</v>
      </c>
      <c r="U46" s="31" t="s">
        <v>27</v>
      </c>
    </row>
    <row r="47" spans="1:3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47" t="s">
        <v>31</v>
      </c>
      <c r="T47" s="54">
        <f>COUNTIF(S7:S41,4)</f>
        <v>0</v>
      </c>
      <c r="U47" s="31" t="s">
        <v>27</v>
      </c>
    </row>
    <row r="48" spans="1:30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7" t="s">
        <v>32</v>
      </c>
      <c r="T48" s="54">
        <f>COUNTIF(S7:S41,3)</f>
        <v>0</v>
      </c>
      <c r="U48" s="31" t="s">
        <v>27</v>
      </c>
    </row>
    <row r="49" spans="2:21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7" t="s">
        <v>33</v>
      </c>
      <c r="T49" s="54">
        <f>COUNTIF(S7:S41,2)</f>
        <v>0</v>
      </c>
      <c r="U49" s="31" t="s">
        <v>27</v>
      </c>
    </row>
    <row r="50" spans="2:21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47" t="s">
        <v>34</v>
      </c>
      <c r="T50" s="54">
        <f>COUNTIF(S7:S41,1)</f>
        <v>0</v>
      </c>
      <c r="U50" s="31" t="s">
        <v>27</v>
      </c>
    </row>
    <row r="51" spans="2:2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47" t="s">
        <v>85</v>
      </c>
      <c r="T51" s="55">
        <f>SUM(T46:T50)</f>
        <v>0</v>
      </c>
      <c r="U51" s="31" t="s">
        <v>27</v>
      </c>
    </row>
    <row r="52" spans="2:2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2:2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2:2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2:2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2:2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2:2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2:20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2:20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2:20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2:20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2:20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2:20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2:20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2:20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2:20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2:20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</sheetData>
  <sheetProtection password="CF17" sheet="1" objects="1" scenarios="1" selectLockedCells="1"/>
  <mergeCells count="19">
    <mergeCell ref="B44:R44"/>
    <mergeCell ref="S44:T44"/>
    <mergeCell ref="B42:H42"/>
    <mergeCell ref="I42:M42"/>
    <mergeCell ref="N42:R42"/>
    <mergeCell ref="S42:T42"/>
    <mergeCell ref="B43:H43"/>
    <mergeCell ref="I43:M43"/>
    <mergeCell ref="N43:R43"/>
    <mergeCell ref="S43:T43"/>
    <mergeCell ref="B2:T2"/>
    <mergeCell ref="C4:T4"/>
    <mergeCell ref="B5:B6"/>
    <mergeCell ref="C5:C6"/>
    <mergeCell ref="D5:H5"/>
    <mergeCell ref="I5:M5"/>
    <mergeCell ref="N5:R5"/>
    <mergeCell ref="S5:S6"/>
    <mergeCell ref="T5:T6"/>
  </mergeCells>
  <dataValidations count="5">
    <dataValidation type="list" allowBlank="1" showInputMessage="1" showErrorMessage="1" error="ในช่องนี้กรอกค่าระดับการประเมินเป็น 4 เท่านั้นครับ" prompt="ระดับคุณภาพ &quot;ดีมาก&quot;" sqref="O7:O41 E7:E41 J7:J41">
      <formula1>scor4</formula1>
    </dataValidation>
    <dataValidation type="list" allowBlank="1" showInputMessage="1" showErrorMessage="1" error="ในช่องนี้กรอกค่าระดับการประเมินเป็น 5 เท่านั้นครับ" prompt="ระดับคุณภาพ &quot;ดีเยี่ยม&quot;" sqref="N7:N41 D7:D41 I7:I41">
      <formula1>scor5</formula1>
    </dataValidation>
    <dataValidation type="list" allowBlank="1" showInputMessage="1" showErrorMessage="1" error="ในช่องนี้กรอกค่าระดับการประเมินเป็น 3 เท่านั้นครับ" prompt="ระดับคุณภาพ &quot;ดี&quot;" sqref="P7:P41 F7:F41 K7:K41">
      <formula1>scor3</formula1>
    </dataValidation>
    <dataValidation type="list" allowBlank="1" showInputMessage="1" showErrorMessage="1" error="ในช่องนี้กรอกค่าระดับการประเมินเป็น 2 เท่านั้นครับ" prompt="ระดับคุณภาพ &quot;พอใช้&quot;" sqref="Q7:Q41 G7:G41 L7:L41">
      <formula1>scor2</formula1>
    </dataValidation>
    <dataValidation type="list" allowBlank="1" showInputMessage="1" showErrorMessage="1" error="ในช่องนี้กรอกค่าระดับการประเมินเป็น 1 เท่านั้นครับ" prompt="ระดับคุณภาพ &quot;ปรับปรุง&quot;" sqref="R7:R41 H7:H41 M7:M41">
      <formula1>scor1</formula1>
    </dataValidation>
  </dataValidations>
  <printOptions horizontalCentered="1"/>
  <pageMargins left="0.51181102362204722" right="0.11811023622047245" top="0.35433070866141736" bottom="0.15748031496062992" header="0.11811023622047245" footer="0.11811023622047245"/>
  <pageSetup paperSize="9" orientation="portrait" blackAndWhite="1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44</vt:i4>
      </vt:variant>
      <vt:variant>
        <vt:lpstr>ช่วงที่มีชื่อ</vt:lpstr>
      </vt:variant>
      <vt:variant>
        <vt:i4>87</vt:i4>
      </vt:variant>
    </vt:vector>
  </HeadingPairs>
  <TitlesOfParts>
    <vt:vector size="131" baseType="lpstr">
      <vt:lpstr>บันทึกข้อความ</vt:lpstr>
      <vt:lpstr>สรุป มฐ.</vt:lpstr>
      <vt:lpstr>บุคลากร</vt:lpstr>
      <vt:lpstr>มฐ.7-1</vt:lpstr>
      <vt:lpstr>มฐ.7-2</vt:lpstr>
      <vt:lpstr>มฐ.7-3</vt:lpstr>
      <vt:lpstr>มฐ.7-4</vt:lpstr>
      <vt:lpstr>มฐ.7-5</vt:lpstr>
      <vt:lpstr>มฐ.7-6</vt:lpstr>
      <vt:lpstr>มฐ.7-7</vt:lpstr>
      <vt:lpstr>มฐ.7-8</vt:lpstr>
      <vt:lpstr>มฐ.7-9</vt:lpstr>
      <vt:lpstr>สรุป มฐ.7</vt:lpstr>
      <vt:lpstr>list</vt:lpstr>
      <vt:lpstr>มฐ.8-1</vt:lpstr>
      <vt:lpstr>มฐ.8-2</vt:lpstr>
      <vt:lpstr>มฐ.8-3</vt:lpstr>
      <vt:lpstr>มฐ.8-4</vt:lpstr>
      <vt:lpstr>มฐ.8-5</vt:lpstr>
      <vt:lpstr>มฐ.8-6</vt:lpstr>
      <vt:lpstr>มฐ.9-1</vt:lpstr>
      <vt:lpstr>มฐ.9-2</vt:lpstr>
      <vt:lpstr>มฐ.9-3</vt:lpstr>
      <vt:lpstr>มฐ.10-1</vt:lpstr>
      <vt:lpstr>มฐ.10-2</vt:lpstr>
      <vt:lpstr>มฐ.10-3</vt:lpstr>
      <vt:lpstr>มฐ.10-4</vt:lpstr>
      <vt:lpstr>มฐ.10-5</vt:lpstr>
      <vt:lpstr>มฐ.10-6</vt:lpstr>
      <vt:lpstr>มฐ.11-1</vt:lpstr>
      <vt:lpstr>มฐ.11-2</vt:lpstr>
      <vt:lpstr>มฐ.11-3</vt:lpstr>
      <vt:lpstr>มฐ.12-1</vt:lpstr>
      <vt:lpstr>มฐ.12-2</vt:lpstr>
      <vt:lpstr>มฐ.12-3</vt:lpstr>
      <vt:lpstr>มฐ.12-4</vt:lpstr>
      <vt:lpstr>มฐ.12-5</vt:lpstr>
      <vt:lpstr>มฐ.12-6</vt:lpstr>
      <vt:lpstr>มฐ.13-1</vt:lpstr>
      <vt:lpstr>มฐ.13-2</vt:lpstr>
      <vt:lpstr>มฐ.14-1</vt:lpstr>
      <vt:lpstr>มฐ.14-2</vt:lpstr>
      <vt:lpstr>มฐ.15-1</vt:lpstr>
      <vt:lpstr>มฐ.15-2</vt:lpstr>
      <vt:lpstr>edu_years</vt:lpstr>
      <vt:lpstr>grade</vt:lpstr>
      <vt:lpstr>grade1</vt:lpstr>
      <vt:lpstr>บันทึกข้อความ!Print_Area</vt:lpstr>
      <vt:lpstr>บุคลากร!Print_Area</vt:lpstr>
      <vt:lpstr>'มฐ.10-1'!Print_Area</vt:lpstr>
      <vt:lpstr>'มฐ.10-2'!Print_Area</vt:lpstr>
      <vt:lpstr>'มฐ.10-3'!Print_Area</vt:lpstr>
      <vt:lpstr>'มฐ.10-4'!Print_Area</vt:lpstr>
      <vt:lpstr>'มฐ.10-5'!Print_Area</vt:lpstr>
      <vt:lpstr>'มฐ.10-6'!Print_Area</vt:lpstr>
      <vt:lpstr>'มฐ.11-1'!Print_Area</vt:lpstr>
      <vt:lpstr>'มฐ.11-2'!Print_Area</vt:lpstr>
      <vt:lpstr>'มฐ.11-3'!Print_Area</vt:lpstr>
      <vt:lpstr>'มฐ.12-1'!Print_Area</vt:lpstr>
      <vt:lpstr>'มฐ.12-2'!Print_Area</vt:lpstr>
      <vt:lpstr>'มฐ.12-3'!Print_Area</vt:lpstr>
      <vt:lpstr>'มฐ.12-4'!Print_Area</vt:lpstr>
      <vt:lpstr>'มฐ.12-5'!Print_Area</vt:lpstr>
      <vt:lpstr>'มฐ.12-6'!Print_Area</vt:lpstr>
      <vt:lpstr>'มฐ.13-1'!Print_Area</vt:lpstr>
      <vt:lpstr>'มฐ.13-2'!Print_Area</vt:lpstr>
      <vt:lpstr>'มฐ.14-1'!Print_Area</vt:lpstr>
      <vt:lpstr>'มฐ.14-2'!Print_Area</vt:lpstr>
      <vt:lpstr>'มฐ.15-1'!Print_Area</vt:lpstr>
      <vt:lpstr>'มฐ.15-2'!Print_Area</vt:lpstr>
      <vt:lpstr>'มฐ.7-1'!Print_Area</vt:lpstr>
      <vt:lpstr>'มฐ.7-2'!Print_Area</vt:lpstr>
      <vt:lpstr>'มฐ.7-3'!Print_Area</vt:lpstr>
      <vt:lpstr>'มฐ.7-4'!Print_Area</vt:lpstr>
      <vt:lpstr>'มฐ.7-5'!Print_Area</vt:lpstr>
      <vt:lpstr>'มฐ.7-6'!Print_Area</vt:lpstr>
      <vt:lpstr>'มฐ.7-7'!Print_Area</vt:lpstr>
      <vt:lpstr>'มฐ.7-8'!Print_Area</vt:lpstr>
      <vt:lpstr>'มฐ.7-9'!Print_Area</vt:lpstr>
      <vt:lpstr>'มฐ.8-1'!Print_Area</vt:lpstr>
      <vt:lpstr>'มฐ.8-2'!Print_Area</vt:lpstr>
      <vt:lpstr>'มฐ.8-3'!Print_Area</vt:lpstr>
      <vt:lpstr>'มฐ.8-4'!Print_Area</vt:lpstr>
      <vt:lpstr>'มฐ.8-5'!Print_Area</vt:lpstr>
      <vt:lpstr>'มฐ.8-6'!Print_Area</vt:lpstr>
      <vt:lpstr>'มฐ.9-1'!Print_Area</vt:lpstr>
      <vt:lpstr>'มฐ.9-2'!Print_Area</vt:lpstr>
      <vt:lpstr>'มฐ.9-3'!Print_Area</vt:lpstr>
      <vt:lpstr>'สรุป มฐ.'!Print_Area</vt:lpstr>
      <vt:lpstr>'สรุป มฐ.7'!Print_Area</vt:lpstr>
      <vt:lpstr>บุคลากร!Print_Titles</vt:lpstr>
      <vt:lpstr>'มฐ.10-1'!Print_Titles</vt:lpstr>
      <vt:lpstr>'มฐ.10-2'!Print_Titles</vt:lpstr>
      <vt:lpstr>'มฐ.10-3'!Print_Titles</vt:lpstr>
      <vt:lpstr>'มฐ.10-4'!Print_Titles</vt:lpstr>
      <vt:lpstr>'มฐ.10-5'!Print_Titles</vt:lpstr>
      <vt:lpstr>'มฐ.10-6'!Print_Titles</vt:lpstr>
      <vt:lpstr>'มฐ.11-1'!Print_Titles</vt:lpstr>
      <vt:lpstr>'มฐ.11-2'!Print_Titles</vt:lpstr>
      <vt:lpstr>'มฐ.11-3'!Print_Titles</vt:lpstr>
      <vt:lpstr>'มฐ.12-1'!Print_Titles</vt:lpstr>
      <vt:lpstr>'มฐ.12-2'!Print_Titles</vt:lpstr>
      <vt:lpstr>'มฐ.12-3'!Print_Titles</vt:lpstr>
      <vt:lpstr>'มฐ.12-4'!Print_Titles</vt:lpstr>
      <vt:lpstr>'มฐ.12-5'!Print_Titles</vt:lpstr>
      <vt:lpstr>'มฐ.12-6'!Print_Titles</vt:lpstr>
      <vt:lpstr>'มฐ.13-1'!Print_Titles</vt:lpstr>
      <vt:lpstr>'มฐ.13-2'!Print_Titles</vt:lpstr>
      <vt:lpstr>'มฐ.14-1'!Print_Titles</vt:lpstr>
      <vt:lpstr>'มฐ.14-2'!Print_Titles</vt:lpstr>
      <vt:lpstr>'มฐ.15-1'!Print_Titles</vt:lpstr>
      <vt:lpstr>'มฐ.15-2'!Print_Titles</vt:lpstr>
      <vt:lpstr>'มฐ.7-1'!Print_Titles</vt:lpstr>
      <vt:lpstr>'มฐ.7-2'!Print_Titles</vt:lpstr>
      <vt:lpstr>'มฐ.7-3'!Print_Titles</vt:lpstr>
      <vt:lpstr>'มฐ.7-4'!Print_Titles</vt:lpstr>
      <vt:lpstr>'มฐ.7-5'!Print_Titles</vt:lpstr>
      <vt:lpstr>'มฐ.7-6'!Print_Titles</vt:lpstr>
      <vt:lpstr>'มฐ.7-7'!Print_Titles</vt:lpstr>
      <vt:lpstr>'มฐ.7-8'!Print_Titles</vt:lpstr>
      <vt:lpstr>'มฐ.7-9'!Print_Titles</vt:lpstr>
      <vt:lpstr>'มฐ.9-1'!Print_Titles</vt:lpstr>
      <vt:lpstr>'มฐ.9-2'!Print_Titles</vt:lpstr>
      <vt:lpstr>'มฐ.9-3'!Print_Titles</vt:lpstr>
      <vt:lpstr>'สรุป มฐ.'!Print_Titles</vt:lpstr>
      <vt:lpstr>'สรุป มฐ.7'!Print_Titles</vt:lpstr>
      <vt:lpstr>scor1</vt:lpstr>
      <vt:lpstr>scor2</vt:lpstr>
      <vt:lpstr>scor3</vt:lpstr>
      <vt:lpstr>scor4</vt:lpstr>
      <vt:lpstr>scor5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ComSerVice</cp:lastModifiedBy>
  <cp:lastPrinted>2014-03-31T13:47:33Z</cp:lastPrinted>
  <dcterms:created xsi:type="dcterms:W3CDTF">2012-04-02T23:03:56Z</dcterms:created>
  <dcterms:modified xsi:type="dcterms:W3CDTF">2014-05-04T01:04:12Z</dcterms:modified>
</cp:coreProperties>
</file>